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ttps://sectoralarmcloud.sharepoint.com/sites/SalesOperationStrategyES/Shared Documents/5.Comisiones/Calculadora Comisiones FSR/Publicado/"/>
    </mc:Choice>
  </mc:AlternateContent>
  <xr:revisionPtr revIDLastSave="576" documentId="13_ncr:1_{96D2ACC9-D526-4CDD-BA61-B07AA8E73531}" xr6:coauthVersionLast="47" xr6:coauthVersionMax="47" xr10:uidLastSave="{9D989702-7B3F-4561-85C5-093194952751}"/>
  <workbookProtection workbookAlgorithmName="SHA-512" workbookHashValue="itoeImFm3MrmFBBaYm+Qot5Pv13WFlY/U2KXQxp5OtiCon3RaLYByfrPr/eRYeKY50RcSmOUjEKkrJFxjPccaA==" workbookSaltValue="C7k57JGIgfSwPNYjRQtAUg==" workbookSpinCount="100000" lockStructure="1"/>
  <bookViews>
    <workbookView xWindow="-9410" yWindow="-10910" windowWidth="19420" windowHeight="10300" tabRatio="875" firstSheet="4" activeTab="4" xr2:uid="{00000000-000D-0000-FFFF-FFFF00000000}"/>
  </bookViews>
  <sheets>
    <sheet name="Base_Calculadora" sheetId="18" state="hidden" r:id="rId1"/>
    <sheet name="ListaDespelgable" sheetId="206" state="hidden" r:id="rId2"/>
    <sheet name="Códigos" sheetId="17" state="hidden" r:id="rId3"/>
    <sheet name="ValoresBonus" sheetId="3" state="hidden" r:id="rId4"/>
    <sheet name="Inicio" sheetId="15" r:id="rId5"/>
    <sheet name="1" sheetId="205" r:id="rId6"/>
    <sheet name="2" sheetId="309" r:id="rId7"/>
    <sheet name="3" sheetId="310" r:id="rId8"/>
    <sheet name="4" sheetId="311" r:id="rId9"/>
    <sheet name="5" sheetId="312" r:id="rId10"/>
    <sheet name="6" sheetId="313" r:id="rId11"/>
    <sheet name="7" sheetId="314" r:id="rId12"/>
    <sheet name="8" sheetId="315" r:id="rId13"/>
    <sheet name="9" sheetId="316" r:id="rId14"/>
    <sheet name="10" sheetId="317" r:id="rId15"/>
    <sheet name="11" sheetId="318" r:id="rId16"/>
    <sheet name="12" sheetId="319" r:id="rId17"/>
    <sheet name="13" sheetId="320" r:id="rId18"/>
    <sheet name="14" sheetId="321" r:id="rId19"/>
    <sheet name="15" sheetId="322" r:id="rId20"/>
    <sheet name="16" sheetId="323" r:id="rId21"/>
    <sheet name="17" sheetId="324" r:id="rId22"/>
    <sheet name="18" sheetId="325" r:id="rId23"/>
    <sheet name="19" sheetId="326" r:id="rId24"/>
    <sheet name="20" sheetId="327" r:id="rId25"/>
    <sheet name="21" sheetId="328" r:id="rId26"/>
    <sheet name="22" sheetId="329" r:id="rId27"/>
    <sheet name="23" sheetId="330" r:id="rId28"/>
    <sheet name="24" sheetId="331" r:id="rId29"/>
    <sheet name="25" sheetId="332" r:id="rId30"/>
  </sheets>
  <definedNames>
    <definedName name="_xlnm._FilterDatabase" localSheetId="0" hidden="1">Base_Calculadora!$A$1:$M$322</definedName>
    <definedName name="_xlnm._FilterDatabase" localSheetId="2" hidden="1">Códigos!$A$1:$B$19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205" i="332" l="1"/>
  <c r="BG205" i="332"/>
  <c r="BE205" i="332"/>
  <c r="BE197" i="332"/>
  <c r="BE177" i="332"/>
  <c r="BK176" i="332"/>
  <c r="BG176" i="332"/>
  <c r="BE176" i="332"/>
  <c r="BG169" i="332"/>
  <c r="BE169" i="332"/>
  <c r="BK168" i="332"/>
  <c r="BG168" i="332"/>
  <c r="BE168" i="332"/>
  <c r="BK164" i="332"/>
  <c r="BG164" i="332"/>
  <c r="BE164" i="332"/>
  <c r="BK163" i="332"/>
  <c r="BG163" i="332"/>
  <c r="BE163" i="332"/>
  <c r="BD160" i="332"/>
  <c r="BK169" i="332" s="1"/>
  <c r="BD159" i="332"/>
  <c r="BD158" i="332"/>
  <c r="BD157" i="332"/>
  <c r="BE165" i="332" s="1"/>
  <c r="BE166" i="332" s="1"/>
  <c r="BE154" i="332"/>
  <c r="BD152" i="332"/>
  <c r="BD154" i="332" s="1"/>
  <c r="BD145" i="332"/>
  <c r="BD143" i="332"/>
  <c r="BD147" i="332" s="1"/>
  <c r="BD153" i="332" s="1"/>
  <c r="AQ13" i="332" s="1"/>
  <c r="X76" i="332"/>
  <c r="V76" i="332"/>
  <c r="W76" i="332" s="1"/>
  <c r="X74" i="332"/>
  <c r="W74" i="332"/>
  <c r="V74" i="332"/>
  <c r="X72" i="332"/>
  <c r="V72" i="332"/>
  <c r="W72" i="332" s="1"/>
  <c r="X70" i="332"/>
  <c r="V70" i="332"/>
  <c r="W70" i="332" s="1"/>
  <c r="X68" i="332"/>
  <c r="V68" i="332"/>
  <c r="W68" i="332" s="1"/>
  <c r="X66" i="332"/>
  <c r="W66" i="332"/>
  <c r="V66" i="332"/>
  <c r="X64" i="332"/>
  <c r="V64" i="332"/>
  <c r="W64" i="332" s="1"/>
  <c r="X62" i="332"/>
  <c r="V62" i="332"/>
  <c r="W62" i="332" s="1"/>
  <c r="X60" i="332"/>
  <c r="V60" i="332"/>
  <c r="W60" i="332" s="1"/>
  <c r="X58" i="332"/>
  <c r="W58" i="332"/>
  <c r="V58" i="332"/>
  <c r="AG56" i="332"/>
  <c r="AQ56" i="332" s="1"/>
  <c r="X56" i="332"/>
  <c r="V56" i="332"/>
  <c r="W56" i="332" s="1"/>
  <c r="X54" i="332"/>
  <c r="V54" i="332"/>
  <c r="W54" i="332" s="1"/>
  <c r="AQ52" i="332"/>
  <c r="AG52" i="332"/>
  <c r="X52" i="332"/>
  <c r="V52" i="332"/>
  <c r="W52" i="332" s="1"/>
  <c r="X50" i="332"/>
  <c r="V50" i="332"/>
  <c r="W50" i="332" s="1"/>
  <c r="X48" i="332"/>
  <c r="BO163" i="332" s="1"/>
  <c r="V48" i="332"/>
  <c r="W48" i="332" s="1"/>
  <c r="X46" i="332"/>
  <c r="V46" i="332"/>
  <c r="W46" i="332" s="1"/>
  <c r="X42" i="332"/>
  <c r="BO164" i="332" s="1"/>
  <c r="V42" i="332"/>
  <c r="W42" i="332" s="1"/>
  <c r="X40" i="332"/>
  <c r="V40" i="332"/>
  <c r="W40" i="332" s="1"/>
  <c r="X36" i="332"/>
  <c r="Y36" i="332" s="1"/>
  <c r="W36" i="332"/>
  <c r="V36" i="332"/>
  <c r="X34" i="332"/>
  <c r="Y34" i="332" s="1"/>
  <c r="V34" i="332"/>
  <c r="W34" i="332" s="1"/>
  <c r="Y32" i="332"/>
  <c r="X32" i="332"/>
  <c r="W32" i="332"/>
  <c r="V32" i="332"/>
  <c r="X30" i="332"/>
  <c r="Y30" i="332" s="1"/>
  <c r="V30" i="332"/>
  <c r="W30" i="332" s="1"/>
  <c r="X28" i="332"/>
  <c r="Y28" i="332" s="1"/>
  <c r="W28" i="332"/>
  <c r="V28" i="332"/>
  <c r="X26" i="332"/>
  <c r="Y26" i="332" s="1"/>
  <c r="V26" i="332"/>
  <c r="W26" i="332" s="1"/>
  <c r="AB24" i="332"/>
  <c r="X22" i="332"/>
  <c r="Y22" i="332" s="1"/>
  <c r="V22" i="332"/>
  <c r="W22" i="332" s="1"/>
  <c r="X20" i="332"/>
  <c r="Y20" i="332" s="1"/>
  <c r="V20" i="332"/>
  <c r="W20" i="332" s="1"/>
  <c r="X18" i="332"/>
  <c r="Y18" i="332" s="1"/>
  <c r="V18" i="332"/>
  <c r="W18" i="332" s="1"/>
  <c r="X16" i="332"/>
  <c r="Y16" i="332" s="1"/>
  <c r="V16" i="332"/>
  <c r="W16" i="332" s="1"/>
  <c r="X14" i="332"/>
  <c r="BJ156" i="332" s="1"/>
  <c r="BK180" i="332" s="1"/>
  <c r="W14" i="332"/>
  <c r="V14" i="332"/>
  <c r="X12" i="332"/>
  <c r="Y12" i="332" s="1"/>
  <c r="V12" i="332"/>
  <c r="W12" i="332" s="1"/>
  <c r="AF10" i="332"/>
  <c r="AB10" i="332"/>
  <c r="L8" i="332"/>
  <c r="AB4" i="332"/>
  <c r="K4" i="332"/>
  <c r="C4" i="332"/>
  <c r="C1" i="332"/>
  <c r="BK205" i="331"/>
  <c r="BG205" i="331"/>
  <c r="BE205" i="331"/>
  <c r="BG197" i="331"/>
  <c r="BG200" i="331" s="1"/>
  <c r="BE197" i="331"/>
  <c r="BE177" i="331"/>
  <c r="BE176" i="331"/>
  <c r="BG169" i="331"/>
  <c r="BE169" i="331"/>
  <c r="BK168" i="331"/>
  <c r="BG168" i="331"/>
  <c r="BE168" i="331"/>
  <c r="BG166" i="331"/>
  <c r="BK164" i="331"/>
  <c r="BG164" i="331"/>
  <c r="BE164" i="331"/>
  <c r="BK163" i="331"/>
  <c r="BG163" i="331"/>
  <c r="BE163" i="331"/>
  <c r="BD160" i="331"/>
  <c r="BK169" i="331" s="1"/>
  <c r="BD159" i="331"/>
  <c r="BD158" i="331"/>
  <c r="BD157" i="331"/>
  <c r="BG165" i="331" s="1"/>
  <c r="BD156" i="331"/>
  <c r="BG156" i="331" s="1"/>
  <c r="BG180" i="331" s="1"/>
  <c r="BD152" i="331"/>
  <c r="BD154" i="331" s="1"/>
  <c r="BK176" i="331" s="1"/>
  <c r="BD145" i="331"/>
  <c r="BD143" i="331"/>
  <c r="BD147" i="331" s="1"/>
  <c r="BD153" i="331" s="1"/>
  <c r="X76" i="331"/>
  <c r="V76" i="331"/>
  <c r="W76" i="331" s="1"/>
  <c r="X74" i="331"/>
  <c r="W74" i="331"/>
  <c r="V74" i="331"/>
  <c r="X72" i="331"/>
  <c r="V72" i="331"/>
  <c r="W72" i="331" s="1"/>
  <c r="X70" i="331"/>
  <c r="V70" i="331"/>
  <c r="W70" i="331" s="1"/>
  <c r="X68" i="331"/>
  <c r="V68" i="331"/>
  <c r="W68" i="331" s="1"/>
  <c r="X66" i="331"/>
  <c r="W66" i="331"/>
  <c r="V66" i="331"/>
  <c r="X64" i="331"/>
  <c r="V64" i="331"/>
  <c r="W64" i="331" s="1"/>
  <c r="X62" i="331"/>
  <c r="V62" i="331"/>
  <c r="W62" i="331" s="1"/>
  <c r="X60" i="331"/>
  <c r="V60" i="331"/>
  <c r="W60" i="331" s="1"/>
  <c r="X58" i="331"/>
  <c r="W58" i="331"/>
  <c r="V58" i="331"/>
  <c r="AG56" i="331"/>
  <c r="AQ56" i="331" s="1"/>
  <c r="X56" i="331"/>
  <c r="V56" i="331"/>
  <c r="W56" i="331" s="1"/>
  <c r="X54" i="331"/>
  <c r="V54" i="331"/>
  <c r="W54" i="331" s="1"/>
  <c r="AG52" i="331"/>
  <c r="AQ52" i="331" s="1"/>
  <c r="X52" i="331"/>
  <c r="V52" i="331"/>
  <c r="W52" i="331" s="1"/>
  <c r="X50" i="331"/>
  <c r="V50" i="331"/>
  <c r="W50" i="331" s="1"/>
  <c r="X48" i="331"/>
  <c r="BO163" i="331" s="1"/>
  <c r="V48" i="331"/>
  <c r="X46" i="331"/>
  <c r="V46" i="331"/>
  <c r="W46" i="331" s="1"/>
  <c r="X42" i="331"/>
  <c r="BO164" i="331" s="1"/>
  <c r="W42" i="331"/>
  <c r="V42" i="331"/>
  <c r="X40" i="331"/>
  <c r="V40" i="331"/>
  <c r="W40" i="331" s="1"/>
  <c r="AG24" i="331" s="1"/>
  <c r="AQ24" i="331" s="1"/>
  <c r="X36" i="331"/>
  <c r="Y36" i="331" s="1"/>
  <c r="W36" i="331"/>
  <c r="V36" i="331"/>
  <c r="X34" i="331"/>
  <c r="Y34" i="331" s="1"/>
  <c r="V34" i="331"/>
  <c r="W34" i="331" s="1"/>
  <c r="X32" i="331"/>
  <c r="Y32" i="331" s="1"/>
  <c r="W32" i="331"/>
  <c r="V32" i="331"/>
  <c r="X30" i="331"/>
  <c r="Y30" i="331" s="1"/>
  <c r="V30" i="331"/>
  <c r="W30" i="331" s="1"/>
  <c r="Y28" i="331"/>
  <c r="X28" i="331"/>
  <c r="W28" i="331"/>
  <c r="V28" i="331"/>
  <c r="X26" i="331"/>
  <c r="Y26" i="331" s="1"/>
  <c r="V26" i="331"/>
  <c r="W26" i="331" s="1"/>
  <c r="AB24" i="331"/>
  <c r="X22" i="331"/>
  <c r="Y22" i="331" s="1"/>
  <c r="V22" i="331"/>
  <c r="W22" i="331" s="1"/>
  <c r="X20" i="331"/>
  <c r="Y20" i="331" s="1"/>
  <c r="V20" i="331"/>
  <c r="W20" i="331" s="1"/>
  <c r="X18" i="331"/>
  <c r="Y18" i="331" s="1"/>
  <c r="V18" i="331"/>
  <c r="W18" i="331" s="1"/>
  <c r="X16" i="331"/>
  <c r="Y16" i="331" s="1"/>
  <c r="V16" i="331"/>
  <c r="W16" i="331" s="1"/>
  <c r="X14" i="331"/>
  <c r="Y14" i="331" s="1"/>
  <c r="V14" i="331"/>
  <c r="W14" i="331" s="1"/>
  <c r="AQ13" i="331"/>
  <c r="X12" i="331"/>
  <c r="Y12" i="331" s="1"/>
  <c r="V12" i="331"/>
  <c r="AF10" i="331"/>
  <c r="AB10" i="331"/>
  <c r="P8" i="331"/>
  <c r="L8" i="331"/>
  <c r="K4" i="331"/>
  <c r="C4" i="331"/>
  <c r="AQ2" i="331"/>
  <c r="C1" i="331"/>
  <c r="BK205" i="330"/>
  <c r="BG205" i="330"/>
  <c r="BE205" i="330"/>
  <c r="BG197" i="330"/>
  <c r="BG200" i="330" s="1"/>
  <c r="BE197" i="330"/>
  <c r="BE176" i="330"/>
  <c r="BG169" i="330"/>
  <c r="BE169" i="330"/>
  <c r="BK168" i="330"/>
  <c r="BG168" i="330"/>
  <c r="BE168" i="330"/>
  <c r="BK164" i="330"/>
  <c r="BG164" i="330"/>
  <c r="BE164" i="330"/>
  <c r="BK163" i="330"/>
  <c r="BG163" i="330"/>
  <c r="BE163" i="330"/>
  <c r="BD160" i="330"/>
  <c r="BK169" i="330" s="1"/>
  <c r="BD159" i="330"/>
  <c r="BD158" i="330"/>
  <c r="BD157" i="330"/>
  <c r="BK165" i="330" s="1"/>
  <c r="BK166" i="330" s="1"/>
  <c r="BD156" i="330"/>
  <c r="BG156" i="330" s="1"/>
  <c r="BG180" i="330" s="1"/>
  <c r="BD152" i="330"/>
  <c r="BD154" i="330" s="1"/>
  <c r="BD145" i="330"/>
  <c r="BD143" i="330"/>
  <c r="BD147" i="330" s="1"/>
  <c r="BD153" i="330" s="1"/>
  <c r="X76" i="330"/>
  <c r="V76" i="330"/>
  <c r="W76" i="330" s="1"/>
  <c r="X74" i="330"/>
  <c r="W74" i="330"/>
  <c r="V74" i="330"/>
  <c r="X72" i="330"/>
  <c r="V72" i="330"/>
  <c r="W72" i="330" s="1"/>
  <c r="X70" i="330"/>
  <c r="V70" i="330"/>
  <c r="W70" i="330" s="1"/>
  <c r="X68" i="330"/>
  <c r="V68" i="330"/>
  <c r="W68" i="330" s="1"/>
  <c r="X66" i="330"/>
  <c r="W66" i="330"/>
  <c r="V66" i="330"/>
  <c r="X64" i="330"/>
  <c r="V64" i="330"/>
  <c r="W64" i="330" s="1"/>
  <c r="X62" i="330"/>
  <c r="V62" i="330"/>
  <c r="W62" i="330" s="1"/>
  <c r="X60" i="330"/>
  <c r="V60" i="330"/>
  <c r="W60" i="330" s="1"/>
  <c r="X58" i="330"/>
  <c r="W58" i="330"/>
  <c r="V58" i="330"/>
  <c r="AG56" i="330"/>
  <c r="AQ56" i="330" s="1"/>
  <c r="X56" i="330"/>
  <c r="V56" i="330"/>
  <c r="W56" i="330" s="1"/>
  <c r="X54" i="330"/>
  <c r="V54" i="330"/>
  <c r="W54" i="330" s="1"/>
  <c r="AG52" i="330"/>
  <c r="AQ52" i="330" s="1"/>
  <c r="X52" i="330"/>
  <c r="V52" i="330"/>
  <c r="W52" i="330" s="1"/>
  <c r="X50" i="330"/>
  <c r="V50" i="330"/>
  <c r="W50" i="330" s="1"/>
  <c r="X48" i="330"/>
  <c r="BO163" i="330" s="1"/>
  <c r="V48" i="330"/>
  <c r="X46" i="330"/>
  <c r="V46" i="330"/>
  <c r="W46" i="330" s="1"/>
  <c r="X42" i="330"/>
  <c r="BO164" i="330" s="1"/>
  <c r="W42" i="330"/>
  <c r="V42" i="330"/>
  <c r="X40" i="330"/>
  <c r="V40" i="330"/>
  <c r="W40" i="330" s="1"/>
  <c r="AG24" i="330" s="1"/>
  <c r="AQ24" i="330" s="1"/>
  <c r="X36" i="330"/>
  <c r="Y36" i="330" s="1"/>
  <c r="W36" i="330"/>
  <c r="V36" i="330"/>
  <c r="X34" i="330"/>
  <c r="Y34" i="330" s="1"/>
  <c r="V34" i="330"/>
  <c r="W34" i="330" s="1"/>
  <c r="X32" i="330"/>
  <c r="Y32" i="330" s="1"/>
  <c r="W32" i="330"/>
  <c r="V32" i="330"/>
  <c r="X30" i="330"/>
  <c r="Y30" i="330" s="1"/>
  <c r="V30" i="330"/>
  <c r="W30" i="330" s="1"/>
  <c r="X28" i="330"/>
  <c r="Y28" i="330" s="1"/>
  <c r="W28" i="330"/>
  <c r="V28" i="330"/>
  <c r="X26" i="330"/>
  <c r="Y26" i="330" s="1"/>
  <c r="V26" i="330"/>
  <c r="W26" i="330" s="1"/>
  <c r="AB24" i="330"/>
  <c r="X22" i="330"/>
  <c r="Y22" i="330" s="1"/>
  <c r="V22" i="330"/>
  <c r="W22" i="330" s="1"/>
  <c r="X20" i="330"/>
  <c r="Y20" i="330" s="1"/>
  <c r="V20" i="330"/>
  <c r="W20" i="330" s="1"/>
  <c r="X18" i="330"/>
  <c r="BJ156" i="330" s="1"/>
  <c r="BK180" i="330" s="1"/>
  <c r="W18" i="330"/>
  <c r="V18" i="330"/>
  <c r="X16" i="330"/>
  <c r="Y16" i="330" s="1"/>
  <c r="V16" i="330"/>
  <c r="W16" i="330" s="1"/>
  <c r="X14" i="330"/>
  <c r="BJ155" i="330" s="1"/>
  <c r="V14" i="330"/>
  <c r="W14" i="330" s="1"/>
  <c r="AQ13" i="330"/>
  <c r="X12" i="330"/>
  <c r="Y12" i="330" s="1"/>
  <c r="V12" i="330"/>
  <c r="T5" i="330"/>
  <c r="AB4" i="330"/>
  <c r="K4" i="330"/>
  <c r="C4" i="330"/>
  <c r="AQ2" i="330"/>
  <c r="C1" i="330"/>
  <c r="BK205" i="329"/>
  <c r="BG205" i="329"/>
  <c r="BE205" i="329"/>
  <c r="BG197" i="329"/>
  <c r="BG200" i="329" s="1"/>
  <c r="BE197" i="329"/>
  <c r="BG178" i="329"/>
  <c r="BE178" i="329"/>
  <c r="BK177" i="329"/>
  <c r="BG177" i="329"/>
  <c r="BE177" i="329"/>
  <c r="BK176" i="329"/>
  <c r="BG176" i="329"/>
  <c r="BE176" i="329"/>
  <c r="BG169" i="329"/>
  <c r="BE169" i="329"/>
  <c r="BK168" i="329"/>
  <c r="BG168" i="329"/>
  <c r="BE168" i="329"/>
  <c r="BK164" i="329"/>
  <c r="BG164" i="329"/>
  <c r="BE164" i="329"/>
  <c r="BK163" i="329"/>
  <c r="BG163" i="329"/>
  <c r="BE163" i="329"/>
  <c r="BD160" i="329"/>
  <c r="BK169" i="329" s="1"/>
  <c r="BD159" i="329"/>
  <c r="BD158" i="329"/>
  <c r="BD157" i="329"/>
  <c r="BK165" i="329" s="1"/>
  <c r="BK166" i="329" s="1"/>
  <c r="BE154" i="329"/>
  <c r="BD154" i="329"/>
  <c r="BK178" i="329" s="1"/>
  <c r="BD152" i="329"/>
  <c r="BD145" i="329"/>
  <c r="BD143" i="329"/>
  <c r="BD147" i="329" s="1"/>
  <c r="BD153" i="329" s="1"/>
  <c r="X76" i="329"/>
  <c r="V76" i="329"/>
  <c r="W76" i="329" s="1"/>
  <c r="X74" i="329"/>
  <c r="W74" i="329"/>
  <c r="V74" i="329"/>
  <c r="X72" i="329"/>
  <c r="V72" i="329"/>
  <c r="W72" i="329" s="1"/>
  <c r="X70" i="329"/>
  <c r="V70" i="329"/>
  <c r="W70" i="329" s="1"/>
  <c r="X68" i="329"/>
  <c r="V68" i="329"/>
  <c r="W68" i="329" s="1"/>
  <c r="X66" i="329"/>
  <c r="W66" i="329"/>
  <c r="V66" i="329"/>
  <c r="X64" i="329"/>
  <c r="V64" i="329"/>
  <c r="W64" i="329" s="1"/>
  <c r="X62" i="329"/>
  <c r="V62" i="329"/>
  <c r="W62" i="329" s="1"/>
  <c r="X60" i="329"/>
  <c r="BO163" i="329" s="1"/>
  <c r="V60" i="329"/>
  <c r="W60" i="329" s="1"/>
  <c r="X58" i="329"/>
  <c r="W58" i="329"/>
  <c r="V58" i="329"/>
  <c r="AG56" i="329"/>
  <c r="AQ56" i="329" s="1"/>
  <c r="X56" i="329"/>
  <c r="V56" i="329"/>
  <c r="W56" i="329" s="1"/>
  <c r="X54" i="329"/>
  <c r="V54" i="329"/>
  <c r="W54" i="329" s="1"/>
  <c r="AQ52" i="329"/>
  <c r="AG52" i="329"/>
  <c r="X52" i="329"/>
  <c r="W52" i="329"/>
  <c r="V52" i="329"/>
  <c r="X50" i="329"/>
  <c r="V50" i="329"/>
  <c r="W50" i="329" s="1"/>
  <c r="X48" i="329"/>
  <c r="V48" i="329"/>
  <c r="AB20" i="329" s="1"/>
  <c r="X46" i="329"/>
  <c r="V46" i="329"/>
  <c r="W46" i="329" s="1"/>
  <c r="X42" i="329"/>
  <c r="BO164" i="329" s="1"/>
  <c r="V42" i="329"/>
  <c r="W42" i="329" s="1"/>
  <c r="AG24" i="329" s="1"/>
  <c r="AQ24" i="329" s="1"/>
  <c r="X40" i="329"/>
  <c r="V40" i="329"/>
  <c r="W40" i="329" s="1"/>
  <c r="X36" i="329"/>
  <c r="Y36" i="329" s="1"/>
  <c r="W36" i="329"/>
  <c r="V36" i="329"/>
  <c r="X34" i="329"/>
  <c r="Y34" i="329" s="1"/>
  <c r="V34" i="329"/>
  <c r="W34" i="329" s="1"/>
  <c r="X32" i="329"/>
  <c r="Y32" i="329" s="1"/>
  <c r="W32" i="329"/>
  <c r="V32" i="329"/>
  <c r="X30" i="329"/>
  <c r="Y30" i="329" s="1"/>
  <c r="V30" i="329"/>
  <c r="W30" i="329" s="1"/>
  <c r="X28" i="329"/>
  <c r="Y28" i="329" s="1"/>
  <c r="W28" i="329"/>
  <c r="V28" i="329"/>
  <c r="X26" i="329"/>
  <c r="Y26" i="329" s="1"/>
  <c r="V26" i="329"/>
  <c r="W26" i="329" s="1"/>
  <c r="AB24" i="329"/>
  <c r="X22" i="329"/>
  <c r="Y22" i="329" s="1"/>
  <c r="V22" i="329"/>
  <c r="W22" i="329" s="1"/>
  <c r="X20" i="329"/>
  <c r="Y20" i="329" s="1"/>
  <c r="V20" i="329"/>
  <c r="W20" i="329" s="1"/>
  <c r="X18" i="329"/>
  <c r="Y18" i="329" s="1"/>
  <c r="V18" i="329"/>
  <c r="BD156" i="329" s="1"/>
  <c r="X16" i="329"/>
  <c r="Y16" i="329" s="1"/>
  <c r="V16" i="329"/>
  <c r="W16" i="329" s="1"/>
  <c r="X14" i="329"/>
  <c r="V14" i="329"/>
  <c r="W14" i="329" s="1"/>
  <c r="AQ13" i="329"/>
  <c r="X12" i="329"/>
  <c r="Y12" i="329" s="1"/>
  <c r="V12" i="329"/>
  <c r="AQ10" i="329"/>
  <c r="AF10" i="329"/>
  <c r="AB10" i="329"/>
  <c r="P8" i="329"/>
  <c r="L8" i="329"/>
  <c r="AB4" i="329"/>
  <c r="K4" i="329"/>
  <c r="C4" i="329"/>
  <c r="AQ2" i="329"/>
  <c r="C1" i="329"/>
  <c r="BK205" i="328"/>
  <c r="BG205" i="328"/>
  <c r="BE205" i="328"/>
  <c r="BK178" i="328"/>
  <c r="BG178" i="328"/>
  <c r="BE178" i="328"/>
  <c r="BK177" i="328"/>
  <c r="BG177" i="328"/>
  <c r="BE177" i="328"/>
  <c r="BK176" i="328"/>
  <c r="BG176" i="328"/>
  <c r="BE176" i="328"/>
  <c r="BE169" i="328"/>
  <c r="BK168" i="328"/>
  <c r="BG168" i="328"/>
  <c r="BE168" i="328"/>
  <c r="BK164" i="328"/>
  <c r="BG164" i="328"/>
  <c r="BE164" i="328"/>
  <c r="BK163" i="328"/>
  <c r="BG163" i="328"/>
  <c r="BE163" i="328"/>
  <c r="BD160" i="328"/>
  <c r="BK169" i="328" s="1"/>
  <c r="BD159" i="328"/>
  <c r="BD158" i="328"/>
  <c r="BD157" i="328"/>
  <c r="BE165" i="328" s="1"/>
  <c r="BE166" i="328" s="1"/>
  <c r="BE154" i="328"/>
  <c r="BD154" i="328"/>
  <c r="BD152" i="328"/>
  <c r="BD145" i="328"/>
  <c r="BD143" i="328"/>
  <c r="BD147" i="328" s="1"/>
  <c r="BD153" i="328" s="1"/>
  <c r="X76" i="328"/>
  <c r="V76" i="328"/>
  <c r="W76" i="328" s="1"/>
  <c r="X74" i="328"/>
  <c r="W74" i="328"/>
  <c r="V74" i="328"/>
  <c r="X72" i="328"/>
  <c r="V72" i="328"/>
  <c r="W72" i="328" s="1"/>
  <c r="X70" i="328"/>
  <c r="V70" i="328"/>
  <c r="W70" i="328" s="1"/>
  <c r="X68" i="328"/>
  <c r="V68" i="328"/>
  <c r="W68" i="328" s="1"/>
  <c r="X66" i="328"/>
  <c r="W66" i="328"/>
  <c r="V66" i="328"/>
  <c r="X64" i="328"/>
  <c r="V64" i="328"/>
  <c r="W64" i="328" s="1"/>
  <c r="X62" i="328"/>
  <c r="V62" i="328"/>
  <c r="W62" i="328" s="1"/>
  <c r="X60" i="328"/>
  <c r="V60" i="328"/>
  <c r="W60" i="328" s="1"/>
  <c r="X58" i="328"/>
  <c r="W58" i="328"/>
  <c r="V58" i="328"/>
  <c r="AQ56" i="328"/>
  <c r="AG56" i="328"/>
  <c r="X56" i="328"/>
  <c r="V56" i="328"/>
  <c r="W56" i="328" s="1"/>
  <c r="X54" i="328"/>
  <c r="V54" i="328"/>
  <c r="W54" i="328" s="1"/>
  <c r="AG52" i="328"/>
  <c r="AQ52" i="328" s="1"/>
  <c r="X52" i="328"/>
  <c r="V52" i="328"/>
  <c r="W52" i="328" s="1"/>
  <c r="X50" i="328"/>
  <c r="V50" i="328"/>
  <c r="W50" i="328" s="1"/>
  <c r="X48" i="328"/>
  <c r="W48" i="328"/>
  <c r="V48" i="328"/>
  <c r="X46" i="328"/>
  <c r="W46" i="328"/>
  <c r="V46" i="328"/>
  <c r="X42" i="328"/>
  <c r="BO164" i="328" s="1"/>
  <c r="V42" i="328"/>
  <c r="AB24" i="328" s="1"/>
  <c r="X40" i="328"/>
  <c r="V40" i="328"/>
  <c r="W40" i="328" s="1"/>
  <c r="X36" i="328"/>
  <c r="Y36" i="328" s="1"/>
  <c r="W36" i="328"/>
  <c r="V36" i="328"/>
  <c r="Y34" i="328"/>
  <c r="X34" i="328"/>
  <c r="V34" i="328"/>
  <c r="W34" i="328" s="1"/>
  <c r="X32" i="328"/>
  <c r="Y32" i="328" s="1"/>
  <c r="W32" i="328"/>
  <c r="V32" i="328"/>
  <c r="Y30" i="328"/>
  <c r="X30" i="328"/>
  <c r="V30" i="328"/>
  <c r="W30" i="328" s="1"/>
  <c r="X28" i="328"/>
  <c r="Y28" i="328" s="1"/>
  <c r="W28" i="328"/>
  <c r="V28" i="328"/>
  <c r="Y26" i="328"/>
  <c r="X26" i="328"/>
  <c r="V26" i="328"/>
  <c r="W26" i="328" s="1"/>
  <c r="Y22" i="328"/>
  <c r="X22" i="328"/>
  <c r="V22" i="328"/>
  <c r="W22" i="328" s="1"/>
  <c r="X20" i="328"/>
  <c r="Y20" i="328" s="1"/>
  <c r="V20" i="328"/>
  <c r="W20" i="328" s="1"/>
  <c r="X18" i="328"/>
  <c r="Y18" i="328" s="1"/>
  <c r="V18" i="328"/>
  <c r="W18" i="328" s="1"/>
  <c r="X16" i="328"/>
  <c r="Y16" i="328" s="1"/>
  <c r="V16" i="328"/>
  <c r="W16" i="328" s="1"/>
  <c r="X14" i="328"/>
  <c r="V14" i="328"/>
  <c r="X12" i="328"/>
  <c r="Y12" i="328" s="1"/>
  <c r="V12" i="328"/>
  <c r="K4" i="328"/>
  <c r="C4" i="328"/>
  <c r="C1" i="328"/>
  <c r="BK205" i="327"/>
  <c r="BG205" i="327"/>
  <c r="BE205" i="327"/>
  <c r="BG169" i="327"/>
  <c r="BE169" i="327"/>
  <c r="BK168" i="327"/>
  <c r="BG168" i="327"/>
  <c r="BE168" i="327"/>
  <c r="BK164" i="327"/>
  <c r="BG164" i="327"/>
  <c r="BE164" i="327"/>
  <c r="BK163" i="327"/>
  <c r="BG163" i="327"/>
  <c r="BE163" i="327"/>
  <c r="BD160" i="327"/>
  <c r="BK169" i="327" s="1"/>
  <c r="BD159" i="327"/>
  <c r="BD158" i="327"/>
  <c r="BD157" i="327"/>
  <c r="BG165" i="327" s="1"/>
  <c r="BG166" i="327" s="1"/>
  <c r="BD152" i="327"/>
  <c r="BD154" i="327" s="1"/>
  <c r="BD145" i="327"/>
  <c r="BD143" i="327"/>
  <c r="BD147" i="327" s="1"/>
  <c r="BD153" i="327" s="1"/>
  <c r="X76" i="327"/>
  <c r="V76" i="327"/>
  <c r="W76" i="327" s="1"/>
  <c r="X74" i="327"/>
  <c r="W74" i="327"/>
  <c r="V74" i="327"/>
  <c r="X72" i="327"/>
  <c r="V72" i="327"/>
  <c r="W72" i="327" s="1"/>
  <c r="X70" i="327"/>
  <c r="V70" i="327"/>
  <c r="W70" i="327" s="1"/>
  <c r="X68" i="327"/>
  <c r="V68" i="327"/>
  <c r="W68" i="327" s="1"/>
  <c r="X66" i="327"/>
  <c r="W66" i="327"/>
  <c r="V66" i="327"/>
  <c r="X64" i="327"/>
  <c r="V64" i="327"/>
  <c r="W64" i="327" s="1"/>
  <c r="X62" i="327"/>
  <c r="V62" i="327"/>
  <c r="W62" i="327" s="1"/>
  <c r="X60" i="327"/>
  <c r="V60" i="327"/>
  <c r="W60" i="327" s="1"/>
  <c r="X58" i="327"/>
  <c r="W58" i="327"/>
  <c r="V58" i="327"/>
  <c r="AG56" i="327"/>
  <c r="AQ56" i="327" s="1"/>
  <c r="X56" i="327"/>
  <c r="V56" i="327"/>
  <c r="W56" i="327" s="1"/>
  <c r="X54" i="327"/>
  <c r="V54" i="327"/>
  <c r="W54" i="327" s="1"/>
  <c r="AG52" i="327"/>
  <c r="AQ52" i="327" s="1"/>
  <c r="X52" i="327"/>
  <c r="V52" i="327"/>
  <c r="W52" i="327" s="1"/>
  <c r="X50" i="327"/>
  <c r="V50" i="327"/>
  <c r="W50" i="327" s="1"/>
  <c r="X48" i="327"/>
  <c r="V48" i="327"/>
  <c r="X46" i="327"/>
  <c r="V46" i="327"/>
  <c r="W46" i="327" s="1"/>
  <c r="X42" i="327"/>
  <c r="BO164" i="327" s="1"/>
  <c r="V42" i="327"/>
  <c r="X40" i="327"/>
  <c r="V40" i="327"/>
  <c r="W40" i="327" s="1"/>
  <c r="X36" i="327"/>
  <c r="Y36" i="327" s="1"/>
  <c r="W36" i="327"/>
  <c r="V36" i="327"/>
  <c r="X34" i="327"/>
  <c r="Y34" i="327" s="1"/>
  <c r="V34" i="327"/>
  <c r="W34" i="327" s="1"/>
  <c r="X32" i="327"/>
  <c r="Y32" i="327" s="1"/>
  <c r="W32" i="327"/>
  <c r="V32" i="327"/>
  <c r="X30" i="327"/>
  <c r="Y30" i="327" s="1"/>
  <c r="V30" i="327"/>
  <c r="W30" i="327" s="1"/>
  <c r="X28" i="327"/>
  <c r="Y28" i="327" s="1"/>
  <c r="W28" i="327"/>
  <c r="V28" i="327"/>
  <c r="X26" i="327"/>
  <c r="Y26" i="327" s="1"/>
  <c r="V26" i="327"/>
  <c r="W26" i="327" s="1"/>
  <c r="X22" i="327"/>
  <c r="Y22" i="327" s="1"/>
  <c r="V22" i="327"/>
  <c r="W22" i="327" s="1"/>
  <c r="X20" i="327"/>
  <c r="Y20" i="327" s="1"/>
  <c r="V20" i="327"/>
  <c r="W20" i="327" s="1"/>
  <c r="X18" i="327"/>
  <c r="Y18" i="327" s="1"/>
  <c r="V18" i="327"/>
  <c r="W18" i="327" s="1"/>
  <c r="X16" i="327"/>
  <c r="Y16" i="327" s="1"/>
  <c r="V16" i="327"/>
  <c r="W16" i="327" s="1"/>
  <c r="X14" i="327"/>
  <c r="Y14" i="327" s="1"/>
  <c r="V14" i="327"/>
  <c r="AQ13" i="327"/>
  <c r="X12" i="327"/>
  <c r="Y12" i="327" s="1"/>
  <c r="V12" i="327"/>
  <c r="K4" i="327"/>
  <c r="C4" i="327"/>
  <c r="AQ2" i="327"/>
  <c r="C1" i="327"/>
  <c r="BK163" i="326"/>
  <c r="BG163" i="326"/>
  <c r="BE163" i="326"/>
  <c r="BD160" i="326"/>
  <c r="BK169" i="326" s="1"/>
  <c r="BD159" i="326"/>
  <c r="BK164" i="326" s="1"/>
  <c r="BD152" i="326"/>
  <c r="BD154" i="326" s="1"/>
  <c r="BD145" i="326"/>
  <c r="X76" i="326"/>
  <c r="V76" i="326"/>
  <c r="W76" i="326" s="1"/>
  <c r="X74" i="326"/>
  <c r="W74" i="326"/>
  <c r="V74" i="326"/>
  <c r="X72" i="326"/>
  <c r="W72" i="326"/>
  <c r="V72" i="326"/>
  <c r="X70" i="326"/>
  <c r="V70" i="326"/>
  <c r="W70" i="326" s="1"/>
  <c r="X68" i="326"/>
  <c r="V68" i="326"/>
  <c r="W68" i="326" s="1"/>
  <c r="X66" i="326"/>
  <c r="W66" i="326"/>
  <c r="V66" i="326"/>
  <c r="X64" i="326"/>
  <c r="W64" i="326"/>
  <c r="V64" i="326"/>
  <c r="X62" i="326"/>
  <c r="V62" i="326"/>
  <c r="W62" i="326" s="1"/>
  <c r="X60" i="326"/>
  <c r="V60" i="326"/>
  <c r="W60" i="326" s="1"/>
  <c r="X58" i="326"/>
  <c r="W58" i="326"/>
  <c r="V58" i="326"/>
  <c r="AQ56" i="326"/>
  <c r="AG56" i="326"/>
  <c r="X56" i="326"/>
  <c r="W56" i="326"/>
  <c r="V56" i="326"/>
  <c r="X54" i="326"/>
  <c r="V54" i="326"/>
  <c r="W54" i="326" s="1"/>
  <c r="AG52" i="326"/>
  <c r="AQ52" i="326" s="1"/>
  <c r="X52" i="326"/>
  <c r="V52" i="326"/>
  <c r="W52" i="326" s="1"/>
  <c r="AG20" i="326" s="1"/>
  <c r="AQ20" i="326" s="1"/>
  <c r="X50" i="326"/>
  <c r="V50" i="326"/>
  <c r="W50" i="326" s="1"/>
  <c r="X48" i="326"/>
  <c r="W48" i="326"/>
  <c r="V48" i="326"/>
  <c r="X46" i="326"/>
  <c r="W46" i="326"/>
  <c r="V46" i="326"/>
  <c r="X42" i="326"/>
  <c r="V42" i="326"/>
  <c r="W42" i="326" s="1"/>
  <c r="X40" i="326"/>
  <c r="BO164" i="326" s="1"/>
  <c r="V40" i="326"/>
  <c r="W40" i="326" s="1"/>
  <c r="AG24" i="326" s="1"/>
  <c r="AQ24" i="326" s="1"/>
  <c r="Y36" i="326"/>
  <c r="X36" i="326"/>
  <c r="W36" i="326"/>
  <c r="V36" i="326"/>
  <c r="Y34" i="326"/>
  <c r="X34" i="326"/>
  <c r="V34" i="326"/>
  <c r="W34" i="326" s="1"/>
  <c r="X32" i="326"/>
  <c r="Y32" i="326" s="1"/>
  <c r="W32" i="326"/>
  <c r="V32" i="326"/>
  <c r="Y30" i="326"/>
  <c r="X30" i="326"/>
  <c r="V30" i="326"/>
  <c r="W30" i="326" s="1"/>
  <c r="X28" i="326"/>
  <c r="Y28" i="326" s="1"/>
  <c r="W28" i="326"/>
  <c r="V28" i="326"/>
  <c r="Y26" i="326"/>
  <c r="X26" i="326"/>
  <c r="V26" i="326"/>
  <c r="W26" i="326" s="1"/>
  <c r="X22" i="326"/>
  <c r="Y22" i="326" s="1"/>
  <c r="V22" i="326"/>
  <c r="W22" i="326" s="1"/>
  <c r="X20" i="326"/>
  <c r="Y20" i="326" s="1"/>
  <c r="V20" i="326"/>
  <c r="W20" i="326" s="1"/>
  <c r="X18" i="326"/>
  <c r="Y18" i="326" s="1"/>
  <c r="W18" i="326"/>
  <c r="V18" i="326"/>
  <c r="AB16" i="326"/>
  <c r="BD155" i="326" s="1"/>
  <c r="Y16" i="326"/>
  <c r="X16" i="326"/>
  <c r="W16" i="326"/>
  <c r="V16" i="326"/>
  <c r="X14" i="326"/>
  <c r="Y14" i="326" s="1"/>
  <c r="W14" i="326"/>
  <c r="AQ16" i="326" s="1"/>
  <c r="V14" i="326"/>
  <c r="O1" i="326" s="1"/>
  <c r="Y12" i="326"/>
  <c r="X12" i="326"/>
  <c r="W12" i="326"/>
  <c r="V12" i="326"/>
  <c r="K4" i="326"/>
  <c r="C4" i="326"/>
  <c r="C1" i="326"/>
  <c r="BK205" i="325"/>
  <c r="BG205" i="325"/>
  <c r="BE205" i="325"/>
  <c r="BE169" i="325"/>
  <c r="BK168" i="325"/>
  <c r="BG168" i="325"/>
  <c r="BE168" i="325"/>
  <c r="BK164" i="325"/>
  <c r="BG164" i="325"/>
  <c r="BE164" i="325"/>
  <c r="BK163" i="325"/>
  <c r="BG163" i="325"/>
  <c r="BE163" i="325"/>
  <c r="BD160" i="325"/>
  <c r="BK169" i="325" s="1"/>
  <c r="BD159" i="325"/>
  <c r="BD158" i="325"/>
  <c r="BD157" i="325"/>
  <c r="BE165" i="325" s="1"/>
  <c r="BE166" i="325" s="1"/>
  <c r="BD152" i="325"/>
  <c r="BD154" i="325" s="1"/>
  <c r="BD145" i="325"/>
  <c r="BD143" i="325"/>
  <c r="BD147" i="325" s="1"/>
  <c r="BD153" i="325" s="1"/>
  <c r="X76" i="325"/>
  <c r="V76" i="325"/>
  <c r="W76" i="325" s="1"/>
  <c r="X74" i="325"/>
  <c r="W74" i="325"/>
  <c r="V74" i="325"/>
  <c r="X72" i="325"/>
  <c r="V72" i="325"/>
  <c r="W72" i="325" s="1"/>
  <c r="X70" i="325"/>
  <c r="V70" i="325"/>
  <c r="W70" i="325" s="1"/>
  <c r="X68" i="325"/>
  <c r="V68" i="325"/>
  <c r="W68" i="325" s="1"/>
  <c r="X66" i="325"/>
  <c r="W66" i="325"/>
  <c r="V66" i="325"/>
  <c r="X64" i="325"/>
  <c r="V64" i="325"/>
  <c r="W64" i="325" s="1"/>
  <c r="X62" i="325"/>
  <c r="V62" i="325"/>
  <c r="W62" i="325" s="1"/>
  <c r="X60" i="325"/>
  <c r="V60" i="325"/>
  <c r="W60" i="325" s="1"/>
  <c r="X58" i="325"/>
  <c r="W58" i="325"/>
  <c r="V58" i="325"/>
  <c r="AG56" i="325"/>
  <c r="AQ56" i="325" s="1"/>
  <c r="X56" i="325"/>
  <c r="V56" i="325"/>
  <c r="W56" i="325" s="1"/>
  <c r="X54" i="325"/>
  <c r="V54" i="325"/>
  <c r="W54" i="325" s="1"/>
  <c r="AG52" i="325"/>
  <c r="AQ52" i="325" s="1"/>
  <c r="X52" i="325"/>
  <c r="V52" i="325"/>
  <c r="W52" i="325" s="1"/>
  <c r="X50" i="325"/>
  <c r="V50" i="325"/>
  <c r="W50" i="325" s="1"/>
  <c r="X48" i="325"/>
  <c r="BO163" i="325" s="1"/>
  <c r="V48" i="325"/>
  <c r="W48" i="325" s="1"/>
  <c r="X46" i="325"/>
  <c r="V46" i="325"/>
  <c r="W46" i="325" s="1"/>
  <c r="X42" i="325"/>
  <c r="BO164" i="325" s="1"/>
  <c r="V42" i="325"/>
  <c r="W42" i="325" s="1"/>
  <c r="X40" i="325"/>
  <c r="V40" i="325"/>
  <c r="W40" i="325" s="1"/>
  <c r="X36" i="325"/>
  <c r="Y36" i="325" s="1"/>
  <c r="W36" i="325"/>
  <c r="V36" i="325"/>
  <c r="X34" i="325"/>
  <c r="Y34" i="325" s="1"/>
  <c r="V34" i="325"/>
  <c r="W34" i="325" s="1"/>
  <c r="X32" i="325"/>
  <c r="Y32" i="325" s="1"/>
  <c r="W32" i="325"/>
  <c r="V32" i="325"/>
  <c r="X30" i="325"/>
  <c r="Y30" i="325" s="1"/>
  <c r="V30" i="325"/>
  <c r="W30" i="325" s="1"/>
  <c r="X28" i="325"/>
  <c r="Y28" i="325" s="1"/>
  <c r="W28" i="325"/>
  <c r="V28" i="325"/>
  <c r="X26" i="325"/>
  <c r="Y26" i="325" s="1"/>
  <c r="V26" i="325"/>
  <c r="W26" i="325" s="1"/>
  <c r="X22" i="325"/>
  <c r="Y22" i="325" s="1"/>
  <c r="V22" i="325"/>
  <c r="W22" i="325" s="1"/>
  <c r="X20" i="325"/>
  <c r="Y20" i="325" s="1"/>
  <c r="V20" i="325"/>
  <c r="W20" i="325" s="1"/>
  <c r="X18" i="325"/>
  <c r="Y18" i="325" s="1"/>
  <c r="V18" i="325"/>
  <c r="W18" i="325" s="1"/>
  <c r="X16" i="325"/>
  <c r="Y16" i="325" s="1"/>
  <c r="V16" i="325"/>
  <c r="W16" i="325" s="1"/>
  <c r="X14" i="325"/>
  <c r="Y14" i="325" s="1"/>
  <c r="V14" i="325"/>
  <c r="X12" i="325"/>
  <c r="Y12" i="325" s="1"/>
  <c r="V12" i="325"/>
  <c r="AB16" i="325" s="1"/>
  <c r="BD155" i="325" s="1"/>
  <c r="K4" i="325"/>
  <c r="C4" i="325"/>
  <c r="C1" i="325"/>
  <c r="BK169" i="324"/>
  <c r="BK163" i="324"/>
  <c r="BG163" i="324"/>
  <c r="BE163" i="324"/>
  <c r="BD160" i="324"/>
  <c r="BD159" i="324"/>
  <c r="BK164" i="324" s="1"/>
  <c r="BD152" i="324"/>
  <c r="BD145" i="324"/>
  <c r="X76" i="324"/>
  <c r="V76" i="324"/>
  <c r="W76" i="324" s="1"/>
  <c r="X74" i="324"/>
  <c r="W74" i="324"/>
  <c r="V74" i="324"/>
  <c r="X72" i="324"/>
  <c r="W72" i="324"/>
  <c r="V72" i="324"/>
  <c r="X70" i="324"/>
  <c r="V70" i="324"/>
  <c r="W70" i="324" s="1"/>
  <c r="X68" i="324"/>
  <c r="V68" i="324"/>
  <c r="W68" i="324" s="1"/>
  <c r="X66" i="324"/>
  <c r="W66" i="324"/>
  <c r="V66" i="324"/>
  <c r="X64" i="324"/>
  <c r="W64" i="324"/>
  <c r="V64" i="324"/>
  <c r="X62" i="324"/>
  <c r="V62" i="324"/>
  <c r="W62" i="324" s="1"/>
  <c r="X60" i="324"/>
  <c r="V60" i="324"/>
  <c r="W60" i="324" s="1"/>
  <c r="X58" i="324"/>
  <c r="W58" i="324"/>
  <c r="V58" i="324"/>
  <c r="AG56" i="324"/>
  <c r="AQ56" i="324" s="1"/>
  <c r="X56" i="324"/>
  <c r="V56" i="324"/>
  <c r="W56" i="324" s="1"/>
  <c r="X54" i="324"/>
  <c r="V54" i="324"/>
  <c r="W54" i="324" s="1"/>
  <c r="AQ52" i="324"/>
  <c r="AG52" i="324"/>
  <c r="X52" i="324"/>
  <c r="V52" i="324"/>
  <c r="W52" i="324" s="1"/>
  <c r="X50" i="324"/>
  <c r="V50" i="324"/>
  <c r="W50" i="324" s="1"/>
  <c r="X48" i="324"/>
  <c r="BO163" i="324" s="1"/>
  <c r="V48" i="324"/>
  <c r="W48" i="324" s="1"/>
  <c r="X46" i="324"/>
  <c r="V46" i="324"/>
  <c r="AB20" i="324" s="1"/>
  <c r="X42" i="324"/>
  <c r="V42" i="324"/>
  <c r="W42" i="324" s="1"/>
  <c r="X40" i="324"/>
  <c r="BO164" i="324" s="1"/>
  <c r="V40" i="324"/>
  <c r="W40" i="324" s="1"/>
  <c r="X36" i="324"/>
  <c r="Y36" i="324" s="1"/>
  <c r="W36" i="324"/>
  <c r="V36" i="324"/>
  <c r="X34" i="324"/>
  <c r="Y34" i="324" s="1"/>
  <c r="V34" i="324"/>
  <c r="W34" i="324" s="1"/>
  <c r="X32" i="324"/>
  <c r="Y32" i="324" s="1"/>
  <c r="V32" i="324"/>
  <c r="W32" i="324" s="1"/>
  <c r="X30" i="324"/>
  <c r="Y30" i="324" s="1"/>
  <c r="V30" i="324"/>
  <c r="W30" i="324" s="1"/>
  <c r="X28" i="324"/>
  <c r="Y28" i="324" s="1"/>
  <c r="W28" i="324"/>
  <c r="V28" i="324"/>
  <c r="X26" i="324"/>
  <c r="Y26" i="324" s="1"/>
  <c r="V26" i="324"/>
  <c r="W26" i="324" s="1"/>
  <c r="AB24" i="324"/>
  <c r="X22" i="324"/>
  <c r="Y22" i="324" s="1"/>
  <c r="W22" i="324"/>
  <c r="V22" i="324"/>
  <c r="X20" i="324"/>
  <c r="Y20" i="324" s="1"/>
  <c r="V20" i="324"/>
  <c r="W20" i="324" s="1"/>
  <c r="X18" i="324"/>
  <c r="BJ155" i="324" s="1"/>
  <c r="V18" i="324"/>
  <c r="W18" i="324" s="1"/>
  <c r="Y16" i="324"/>
  <c r="X16" i="324"/>
  <c r="V16" i="324"/>
  <c r="W16" i="324" s="1"/>
  <c r="X14" i="324"/>
  <c r="V14" i="324"/>
  <c r="Y12" i="324"/>
  <c r="X12" i="324"/>
  <c r="V12" i="324"/>
  <c r="W12" i="324" s="1"/>
  <c r="K4" i="324"/>
  <c r="C4" i="324"/>
  <c r="C1" i="324"/>
  <c r="BK205" i="323"/>
  <c r="BG205" i="323"/>
  <c r="BE205" i="323"/>
  <c r="BE197" i="323"/>
  <c r="BE169" i="323"/>
  <c r="BK168" i="323"/>
  <c r="BG168" i="323"/>
  <c r="BE168" i="323"/>
  <c r="BK164" i="323"/>
  <c r="BG164" i="323"/>
  <c r="BE164" i="323"/>
  <c r="BK163" i="323"/>
  <c r="BG163" i="323"/>
  <c r="BE163" i="323"/>
  <c r="BD160" i="323"/>
  <c r="BK169" i="323" s="1"/>
  <c r="BD159" i="323"/>
  <c r="BD158" i="323"/>
  <c r="BD157" i="323"/>
  <c r="BK165" i="323" s="1"/>
  <c r="BK166" i="323" s="1"/>
  <c r="BD152" i="323"/>
  <c r="BD154" i="323" s="1"/>
  <c r="BD145" i="323"/>
  <c r="BD143" i="323"/>
  <c r="BD147" i="323" s="1"/>
  <c r="BD153" i="323" s="1"/>
  <c r="X76" i="323"/>
  <c r="V76" i="323"/>
  <c r="W76" i="323" s="1"/>
  <c r="X74" i="323"/>
  <c r="W74" i="323"/>
  <c r="V74" i="323"/>
  <c r="X72" i="323"/>
  <c r="V72" i="323"/>
  <c r="W72" i="323" s="1"/>
  <c r="X70" i="323"/>
  <c r="V70" i="323"/>
  <c r="W70" i="323" s="1"/>
  <c r="X68" i="323"/>
  <c r="V68" i="323"/>
  <c r="W68" i="323" s="1"/>
  <c r="X66" i="323"/>
  <c r="W66" i="323"/>
  <c r="V66" i="323"/>
  <c r="X64" i="323"/>
  <c r="V64" i="323"/>
  <c r="W64" i="323" s="1"/>
  <c r="X62" i="323"/>
  <c r="V62" i="323"/>
  <c r="W62" i="323" s="1"/>
  <c r="X60" i="323"/>
  <c r="W60" i="323"/>
  <c r="V60" i="323"/>
  <c r="X58" i="323"/>
  <c r="W58" i="323"/>
  <c r="V58" i="323"/>
  <c r="AG56" i="323"/>
  <c r="AQ56" i="323" s="1"/>
  <c r="X56" i="323"/>
  <c r="V56" i="323"/>
  <c r="W56" i="323" s="1"/>
  <c r="X54" i="323"/>
  <c r="V54" i="323"/>
  <c r="W54" i="323" s="1"/>
  <c r="AG52" i="323"/>
  <c r="AQ52" i="323" s="1"/>
  <c r="X52" i="323"/>
  <c r="BO163" i="323" s="1"/>
  <c r="V52" i="323"/>
  <c r="W52" i="323" s="1"/>
  <c r="X50" i="323"/>
  <c r="V50" i="323"/>
  <c r="W50" i="323" s="1"/>
  <c r="X48" i="323"/>
  <c r="V48" i="323"/>
  <c r="X46" i="323"/>
  <c r="V46" i="323"/>
  <c r="W46" i="323" s="1"/>
  <c r="X42" i="323"/>
  <c r="BO164" i="323" s="1"/>
  <c r="V42" i="323"/>
  <c r="AB24" i="323" s="1"/>
  <c r="X40" i="323"/>
  <c r="V40" i="323"/>
  <c r="W40" i="323" s="1"/>
  <c r="X36" i="323"/>
  <c r="Y36" i="323" s="1"/>
  <c r="W36" i="323"/>
  <c r="V36" i="323"/>
  <c r="X34" i="323"/>
  <c r="Y34" i="323" s="1"/>
  <c r="V34" i="323"/>
  <c r="W34" i="323" s="1"/>
  <c r="Y32" i="323"/>
  <c r="X32" i="323"/>
  <c r="W32" i="323"/>
  <c r="V32" i="323"/>
  <c r="X30" i="323"/>
  <c r="Y30" i="323" s="1"/>
  <c r="V30" i="323"/>
  <c r="W30" i="323" s="1"/>
  <c r="X28" i="323"/>
  <c r="Y28" i="323" s="1"/>
  <c r="W28" i="323"/>
  <c r="V28" i="323"/>
  <c r="X26" i="323"/>
  <c r="Y26" i="323" s="1"/>
  <c r="V26" i="323"/>
  <c r="W26" i="323" s="1"/>
  <c r="X22" i="323"/>
  <c r="Y22" i="323" s="1"/>
  <c r="V22" i="323"/>
  <c r="W22" i="323" s="1"/>
  <c r="X20" i="323"/>
  <c r="Y20" i="323" s="1"/>
  <c r="V20" i="323"/>
  <c r="W20" i="323" s="1"/>
  <c r="X18" i="323"/>
  <c r="Y18" i="323" s="1"/>
  <c r="V18" i="323"/>
  <c r="W18" i="323" s="1"/>
  <c r="X16" i="323"/>
  <c r="Y16" i="323" s="1"/>
  <c r="V16" i="323"/>
  <c r="W16" i="323" s="1"/>
  <c r="X14" i="323"/>
  <c r="V14" i="323"/>
  <c r="AQ13" i="323"/>
  <c r="X12" i="323"/>
  <c r="Y12" i="323" s="1"/>
  <c r="V12" i="323"/>
  <c r="AB10" i="323"/>
  <c r="P8" i="323"/>
  <c r="L8" i="323"/>
  <c r="K4" i="323"/>
  <c r="C4" i="323"/>
  <c r="AQ2" i="323"/>
  <c r="C1" i="323"/>
  <c r="BK205" i="322"/>
  <c r="BG205" i="322"/>
  <c r="BE205" i="322"/>
  <c r="BG169" i="322"/>
  <c r="BE169" i="322"/>
  <c r="BK168" i="322"/>
  <c r="BG168" i="322"/>
  <c r="BE168" i="322"/>
  <c r="BO164" i="322"/>
  <c r="BK164" i="322"/>
  <c r="BG164" i="322"/>
  <c r="BK163" i="322"/>
  <c r="BG163" i="322"/>
  <c r="BE163" i="322"/>
  <c r="BD160" i="322"/>
  <c r="BK169" i="322" s="1"/>
  <c r="BD159" i="322"/>
  <c r="BE164" i="322" s="1"/>
  <c r="BD158" i="322"/>
  <c r="BD157" i="322"/>
  <c r="BE165" i="322" s="1"/>
  <c r="BE166" i="322" s="1"/>
  <c r="BD152" i="322"/>
  <c r="BD154" i="322" s="1"/>
  <c r="BD145" i="322"/>
  <c r="BD143" i="322"/>
  <c r="BD147" i="322" s="1"/>
  <c r="BD153" i="322" s="1"/>
  <c r="X76" i="322"/>
  <c r="V76" i="322"/>
  <c r="W76" i="322" s="1"/>
  <c r="X74" i="322"/>
  <c r="W74" i="322"/>
  <c r="V74" i="322"/>
  <c r="X72" i="322"/>
  <c r="V72" i="322"/>
  <c r="W72" i="322" s="1"/>
  <c r="X70" i="322"/>
  <c r="V70" i="322"/>
  <c r="W70" i="322" s="1"/>
  <c r="X68" i="322"/>
  <c r="V68" i="322"/>
  <c r="W68" i="322" s="1"/>
  <c r="X66" i="322"/>
  <c r="W66" i="322"/>
  <c r="V66" i="322"/>
  <c r="X64" i="322"/>
  <c r="V64" i="322"/>
  <c r="W64" i="322" s="1"/>
  <c r="X62" i="322"/>
  <c r="V62" i="322"/>
  <c r="W62" i="322" s="1"/>
  <c r="X60" i="322"/>
  <c r="V60" i="322"/>
  <c r="W60" i="322" s="1"/>
  <c r="X58" i="322"/>
  <c r="W58" i="322"/>
  <c r="V58" i="322"/>
  <c r="AG56" i="322"/>
  <c r="AQ56" i="322" s="1"/>
  <c r="X56" i="322"/>
  <c r="V56" i="322"/>
  <c r="W56" i="322" s="1"/>
  <c r="X54" i="322"/>
  <c r="V54" i="322"/>
  <c r="W54" i="322" s="1"/>
  <c r="AG52" i="322"/>
  <c r="AQ52" i="322" s="1"/>
  <c r="X52" i="322"/>
  <c r="V52" i="322"/>
  <c r="W52" i="322" s="1"/>
  <c r="X50" i="322"/>
  <c r="V50" i="322"/>
  <c r="W50" i="322" s="1"/>
  <c r="X48" i="322"/>
  <c r="BO163" i="322" s="1"/>
  <c r="V48" i="322"/>
  <c r="AB20" i="322" s="1"/>
  <c r="X46" i="322"/>
  <c r="V46" i="322"/>
  <c r="W46" i="322" s="1"/>
  <c r="X42" i="322"/>
  <c r="V42" i="322"/>
  <c r="W42" i="322" s="1"/>
  <c r="X40" i="322"/>
  <c r="V40" i="322"/>
  <c r="W40" i="322" s="1"/>
  <c r="X36" i="322"/>
  <c r="Y36" i="322" s="1"/>
  <c r="W36" i="322"/>
  <c r="V36" i="322"/>
  <c r="X34" i="322"/>
  <c r="Y34" i="322" s="1"/>
  <c r="V34" i="322"/>
  <c r="W34" i="322" s="1"/>
  <c r="X32" i="322"/>
  <c r="Y32" i="322" s="1"/>
  <c r="W32" i="322"/>
  <c r="V32" i="322"/>
  <c r="X30" i="322"/>
  <c r="Y30" i="322" s="1"/>
  <c r="V30" i="322"/>
  <c r="W30" i="322" s="1"/>
  <c r="X28" i="322"/>
  <c r="Y28" i="322" s="1"/>
  <c r="W28" i="322"/>
  <c r="V28" i="322"/>
  <c r="X26" i="322"/>
  <c r="Y26" i="322" s="1"/>
  <c r="V26" i="322"/>
  <c r="W26" i="322" s="1"/>
  <c r="X22" i="322"/>
  <c r="BJ156" i="322" s="1"/>
  <c r="BK180" i="322" s="1"/>
  <c r="V22" i="322"/>
  <c r="W22" i="322" s="1"/>
  <c r="X20" i="322"/>
  <c r="Y20" i="322" s="1"/>
  <c r="V20" i="322"/>
  <c r="W20" i="322" s="1"/>
  <c r="X18" i="322"/>
  <c r="Y18" i="322" s="1"/>
  <c r="V18" i="322"/>
  <c r="W18" i="322" s="1"/>
  <c r="X16" i="322"/>
  <c r="Y16" i="322" s="1"/>
  <c r="V16" i="322"/>
  <c r="W16" i="322" s="1"/>
  <c r="X14" i="322"/>
  <c r="Y14" i="322" s="1"/>
  <c r="V14" i="322"/>
  <c r="W14" i="322" s="1"/>
  <c r="X12" i="322"/>
  <c r="Y12" i="322" s="1"/>
  <c r="V12" i="322"/>
  <c r="AB16" i="322" s="1"/>
  <c r="BD155" i="322" s="1"/>
  <c r="K4" i="322"/>
  <c r="C4" i="322"/>
  <c r="C1" i="322"/>
  <c r="BK163" i="321"/>
  <c r="BG163" i="321"/>
  <c r="BE163" i="321"/>
  <c r="BD160" i="321"/>
  <c r="BK169" i="321" s="1"/>
  <c r="BD159" i="321"/>
  <c r="BK164" i="321" s="1"/>
  <c r="BD152" i="321"/>
  <c r="BD145" i="321"/>
  <c r="X76" i="321"/>
  <c r="V76" i="321"/>
  <c r="W76" i="321" s="1"/>
  <c r="X74" i="321"/>
  <c r="W74" i="321"/>
  <c r="V74" i="321"/>
  <c r="X72" i="321"/>
  <c r="W72" i="321"/>
  <c r="V72" i="321"/>
  <c r="X70" i="321"/>
  <c r="V70" i="321"/>
  <c r="W70" i="321" s="1"/>
  <c r="X68" i="321"/>
  <c r="V68" i="321"/>
  <c r="W68" i="321" s="1"/>
  <c r="X66" i="321"/>
  <c r="W66" i="321"/>
  <c r="V66" i="321"/>
  <c r="X64" i="321"/>
  <c r="W64" i="321"/>
  <c r="V64" i="321"/>
  <c r="X62" i="321"/>
  <c r="V62" i="321"/>
  <c r="W62" i="321" s="1"/>
  <c r="X60" i="321"/>
  <c r="V60" i="321"/>
  <c r="W60" i="321" s="1"/>
  <c r="X58" i="321"/>
  <c r="W58" i="321"/>
  <c r="V58" i="321"/>
  <c r="AG56" i="321"/>
  <c r="AQ56" i="321" s="1"/>
  <c r="X56" i="321"/>
  <c r="V56" i="321"/>
  <c r="W56" i="321" s="1"/>
  <c r="X54" i="321"/>
  <c r="V54" i="321"/>
  <c r="W54" i="321" s="1"/>
  <c r="AQ52" i="321"/>
  <c r="AG52" i="321"/>
  <c r="X52" i="321"/>
  <c r="V52" i="321"/>
  <c r="W52" i="321" s="1"/>
  <c r="X50" i="321"/>
  <c r="V50" i="321"/>
  <c r="W50" i="321" s="1"/>
  <c r="X48" i="321"/>
  <c r="BO163" i="321" s="1"/>
  <c r="W48" i="321"/>
  <c r="V48" i="321"/>
  <c r="X46" i="321"/>
  <c r="V46" i="321"/>
  <c r="W46" i="321" s="1"/>
  <c r="AG20" i="321" s="1"/>
  <c r="AQ20" i="321" s="1"/>
  <c r="X42" i="321"/>
  <c r="V42" i="321"/>
  <c r="AB24" i="321" s="1"/>
  <c r="X40" i="321"/>
  <c r="BO164" i="321" s="1"/>
  <c r="V40" i="321"/>
  <c r="W40" i="321" s="1"/>
  <c r="X36" i="321"/>
  <c r="Y36" i="321" s="1"/>
  <c r="W36" i="321"/>
  <c r="V36" i="321"/>
  <c r="X34" i="321"/>
  <c r="Y34" i="321" s="1"/>
  <c r="V34" i="321"/>
  <c r="W34" i="321" s="1"/>
  <c r="X32" i="321"/>
  <c r="Y32" i="321" s="1"/>
  <c r="W32" i="321"/>
  <c r="V32" i="321"/>
  <c r="X30" i="321"/>
  <c r="Y30" i="321" s="1"/>
  <c r="V30" i="321"/>
  <c r="W30" i="321" s="1"/>
  <c r="X28" i="321"/>
  <c r="Y28" i="321" s="1"/>
  <c r="W28" i="321"/>
  <c r="V28" i="321"/>
  <c r="X26" i="321"/>
  <c r="Y26" i="321" s="1"/>
  <c r="V26" i="321"/>
  <c r="W26" i="321" s="1"/>
  <c r="X22" i="321"/>
  <c r="Y22" i="321" s="1"/>
  <c r="W22" i="321"/>
  <c r="V22" i="321"/>
  <c r="X20" i="321"/>
  <c r="Y20" i="321" s="1"/>
  <c r="V20" i="321"/>
  <c r="W20" i="321" s="1"/>
  <c r="X18" i="321"/>
  <c r="Y18" i="321" s="1"/>
  <c r="W18" i="321"/>
  <c r="V18" i="321"/>
  <c r="Y16" i="321"/>
  <c r="X16" i="321"/>
  <c r="V16" i="321"/>
  <c r="W16" i="321" s="1"/>
  <c r="X14" i="321"/>
  <c r="V14" i="321"/>
  <c r="BD156" i="321" s="1"/>
  <c r="BG156" i="321" s="1"/>
  <c r="BG180" i="321" s="1"/>
  <c r="Y12" i="321"/>
  <c r="X12" i="321"/>
  <c r="V12" i="321"/>
  <c r="W12" i="321" s="1"/>
  <c r="K4" i="321"/>
  <c r="C4" i="321"/>
  <c r="C1" i="321"/>
  <c r="BK205" i="320"/>
  <c r="BG205" i="320"/>
  <c r="BE205" i="320"/>
  <c r="BG169" i="320"/>
  <c r="BE169" i="320"/>
  <c r="BK168" i="320"/>
  <c r="BG168" i="320"/>
  <c r="BE168" i="320"/>
  <c r="BO164" i="320"/>
  <c r="BK164" i="320"/>
  <c r="BG164" i="320"/>
  <c r="BK163" i="320"/>
  <c r="BG163" i="320"/>
  <c r="BE163" i="320"/>
  <c r="BD160" i="320"/>
  <c r="BK169" i="320" s="1"/>
  <c r="BD159" i="320"/>
  <c r="BE164" i="320" s="1"/>
  <c r="BD158" i="320"/>
  <c r="BD157" i="320"/>
  <c r="BK165" i="320" s="1"/>
  <c r="BK166" i="320" s="1"/>
  <c r="BD152" i="320"/>
  <c r="BD154" i="320" s="1"/>
  <c r="BD145" i="320"/>
  <c r="BD143" i="320"/>
  <c r="BD147" i="320" s="1"/>
  <c r="BD153" i="320" s="1"/>
  <c r="X76" i="320"/>
  <c r="V76" i="320"/>
  <c r="W76" i="320" s="1"/>
  <c r="X74" i="320"/>
  <c r="W74" i="320"/>
  <c r="V74" i="320"/>
  <c r="X72" i="320"/>
  <c r="V72" i="320"/>
  <c r="W72" i="320" s="1"/>
  <c r="X70" i="320"/>
  <c r="V70" i="320"/>
  <c r="W70" i="320" s="1"/>
  <c r="X68" i="320"/>
  <c r="V68" i="320"/>
  <c r="W68" i="320" s="1"/>
  <c r="X66" i="320"/>
  <c r="W66" i="320"/>
  <c r="V66" i="320"/>
  <c r="X64" i="320"/>
  <c r="V64" i="320"/>
  <c r="W64" i="320" s="1"/>
  <c r="X62" i="320"/>
  <c r="V62" i="320"/>
  <c r="W62" i="320" s="1"/>
  <c r="X60" i="320"/>
  <c r="V60" i="320"/>
  <c r="W60" i="320" s="1"/>
  <c r="X58" i="320"/>
  <c r="W58" i="320"/>
  <c r="V58" i="320"/>
  <c r="AG56" i="320"/>
  <c r="AQ56" i="320" s="1"/>
  <c r="X56" i="320"/>
  <c r="V56" i="320"/>
  <c r="W56" i="320" s="1"/>
  <c r="X54" i="320"/>
  <c r="V54" i="320"/>
  <c r="W54" i="320" s="1"/>
  <c r="AG52" i="320"/>
  <c r="AQ52" i="320" s="1"/>
  <c r="X52" i="320"/>
  <c r="W52" i="320"/>
  <c r="V52" i="320"/>
  <c r="X50" i="320"/>
  <c r="V50" i="320"/>
  <c r="W50" i="320" s="1"/>
  <c r="X48" i="320"/>
  <c r="BO163" i="320" s="1"/>
  <c r="V48" i="320"/>
  <c r="AB20" i="320" s="1"/>
  <c r="X46" i="320"/>
  <c r="V46" i="320"/>
  <c r="W46" i="320" s="1"/>
  <c r="X42" i="320"/>
  <c r="V42" i="320"/>
  <c r="W42" i="320" s="1"/>
  <c r="X40" i="320"/>
  <c r="V40" i="320"/>
  <c r="W40" i="320" s="1"/>
  <c r="X36" i="320"/>
  <c r="Y36" i="320" s="1"/>
  <c r="W36" i="320"/>
  <c r="V36" i="320"/>
  <c r="X34" i="320"/>
  <c r="Y34" i="320" s="1"/>
  <c r="V34" i="320"/>
  <c r="W34" i="320" s="1"/>
  <c r="X32" i="320"/>
  <c r="Y32" i="320" s="1"/>
  <c r="W32" i="320"/>
  <c r="V32" i="320"/>
  <c r="X30" i="320"/>
  <c r="Y30" i="320" s="1"/>
  <c r="V30" i="320"/>
  <c r="W30" i="320" s="1"/>
  <c r="X28" i="320"/>
  <c r="Y28" i="320" s="1"/>
  <c r="W28" i="320"/>
  <c r="V28" i="320"/>
  <c r="X26" i="320"/>
  <c r="Y26" i="320" s="1"/>
  <c r="V26" i="320"/>
  <c r="W26" i="320" s="1"/>
  <c r="X22" i="320"/>
  <c r="BJ156" i="320" s="1"/>
  <c r="BK180" i="320" s="1"/>
  <c r="V22" i="320"/>
  <c r="W22" i="320" s="1"/>
  <c r="X20" i="320"/>
  <c r="Y20" i="320" s="1"/>
  <c r="V20" i="320"/>
  <c r="W20" i="320" s="1"/>
  <c r="X18" i="320"/>
  <c r="Y18" i="320" s="1"/>
  <c r="V18" i="320"/>
  <c r="W18" i="320" s="1"/>
  <c r="X16" i="320"/>
  <c r="Y16" i="320" s="1"/>
  <c r="V16" i="320"/>
  <c r="W16" i="320" s="1"/>
  <c r="X14" i="320"/>
  <c r="Y14" i="320" s="1"/>
  <c r="V14" i="320"/>
  <c r="W14" i="320" s="1"/>
  <c r="X12" i="320"/>
  <c r="Y12" i="320" s="1"/>
  <c r="V12" i="320"/>
  <c r="AB16" i="320" s="1"/>
  <c r="BD155" i="320" s="1"/>
  <c r="K4" i="320"/>
  <c r="C4" i="320"/>
  <c r="C1" i="320"/>
  <c r="BE168" i="319"/>
  <c r="BG164" i="319"/>
  <c r="BK163" i="319"/>
  <c r="BG163" i="319"/>
  <c r="BE163" i="319"/>
  <c r="BD160" i="319"/>
  <c r="BK169" i="319" s="1"/>
  <c r="BD159" i="319"/>
  <c r="BK164" i="319" s="1"/>
  <c r="BD152" i="319"/>
  <c r="BD154" i="319" s="1"/>
  <c r="BD145" i="319"/>
  <c r="BD143" i="319"/>
  <c r="BD147" i="319" s="1"/>
  <c r="BD153" i="319" s="1"/>
  <c r="X76" i="319"/>
  <c r="V76" i="319"/>
  <c r="W76" i="319" s="1"/>
  <c r="X74" i="319"/>
  <c r="W74" i="319"/>
  <c r="V74" i="319"/>
  <c r="X72" i="319"/>
  <c r="W72" i="319"/>
  <c r="V72" i="319"/>
  <c r="X70" i="319"/>
  <c r="V70" i="319"/>
  <c r="W70" i="319" s="1"/>
  <c r="X68" i="319"/>
  <c r="V68" i="319"/>
  <c r="W68" i="319" s="1"/>
  <c r="X66" i="319"/>
  <c r="W66" i="319"/>
  <c r="V66" i="319"/>
  <c r="X64" i="319"/>
  <c r="W64" i="319"/>
  <c r="V64" i="319"/>
  <c r="X62" i="319"/>
  <c r="V62" i="319"/>
  <c r="W62" i="319" s="1"/>
  <c r="X60" i="319"/>
  <c r="V60" i="319"/>
  <c r="W60" i="319" s="1"/>
  <c r="X58" i="319"/>
  <c r="W58" i="319"/>
  <c r="V58" i="319"/>
  <c r="AG56" i="319"/>
  <c r="AQ56" i="319" s="1"/>
  <c r="X56" i="319"/>
  <c r="V56" i="319"/>
  <c r="W56" i="319" s="1"/>
  <c r="X54" i="319"/>
  <c r="V54" i="319"/>
  <c r="W54" i="319" s="1"/>
  <c r="AG52" i="319"/>
  <c r="AQ52" i="319" s="1"/>
  <c r="X52" i="319"/>
  <c r="V52" i="319"/>
  <c r="W52" i="319" s="1"/>
  <c r="X50" i="319"/>
  <c r="W50" i="319"/>
  <c r="V50" i="319"/>
  <c r="X48" i="319"/>
  <c r="BO163" i="319" s="1"/>
  <c r="V48" i="319"/>
  <c r="AB20" i="319" s="1"/>
  <c r="X46" i="319"/>
  <c r="V46" i="319"/>
  <c r="W46" i="319" s="1"/>
  <c r="X42" i="319"/>
  <c r="V42" i="319"/>
  <c r="AB24" i="319" s="1"/>
  <c r="X40" i="319"/>
  <c r="BO164" i="319" s="1"/>
  <c r="W40" i="319"/>
  <c r="V40" i="319"/>
  <c r="X36" i="319"/>
  <c r="Y36" i="319" s="1"/>
  <c r="W36" i="319"/>
  <c r="V36" i="319"/>
  <c r="X34" i="319"/>
  <c r="Y34" i="319" s="1"/>
  <c r="W34" i="319"/>
  <c r="V34" i="319"/>
  <c r="X32" i="319"/>
  <c r="Y32" i="319" s="1"/>
  <c r="W32" i="319"/>
  <c r="V32" i="319"/>
  <c r="X30" i="319"/>
  <c r="Y30" i="319" s="1"/>
  <c r="W30" i="319"/>
  <c r="V30" i="319"/>
  <c r="X28" i="319"/>
  <c r="Y28" i="319" s="1"/>
  <c r="W28" i="319"/>
  <c r="V28" i="319"/>
  <c r="X26" i="319"/>
  <c r="Y26" i="319" s="1"/>
  <c r="W26" i="319"/>
  <c r="V26" i="319"/>
  <c r="X22" i="319"/>
  <c r="Y22" i="319" s="1"/>
  <c r="V22" i="319"/>
  <c r="W22" i="319" s="1"/>
  <c r="Y20" i="319"/>
  <c r="X20" i="319"/>
  <c r="V20" i="319"/>
  <c r="W20" i="319" s="1"/>
  <c r="X18" i="319"/>
  <c r="Y18" i="319" s="1"/>
  <c r="V18" i="319"/>
  <c r="W18" i="319" s="1"/>
  <c r="Y16" i="319"/>
  <c r="X16" i="319"/>
  <c r="V16" i="319"/>
  <c r="W16" i="319" s="1"/>
  <c r="X14" i="319"/>
  <c r="Y14" i="319" s="1"/>
  <c r="V14" i="319"/>
  <c r="O1" i="319" s="1"/>
  <c r="Y12" i="319"/>
  <c r="X12" i="319"/>
  <c r="BJ156" i="319" s="1"/>
  <c r="BK180" i="319" s="1"/>
  <c r="V12" i="319"/>
  <c r="AB16" i="319" s="1"/>
  <c r="BD155" i="319" s="1"/>
  <c r="K4" i="319"/>
  <c r="C4" i="319"/>
  <c r="C1" i="319"/>
  <c r="BK205" i="318"/>
  <c r="BG205" i="318"/>
  <c r="BE205" i="318"/>
  <c r="BK177" i="318"/>
  <c r="BG177" i="318"/>
  <c r="BE177" i="318"/>
  <c r="BK176" i="318"/>
  <c r="BG176" i="318"/>
  <c r="BE176" i="318"/>
  <c r="BK168" i="318"/>
  <c r="BG168" i="318"/>
  <c r="BE168" i="318"/>
  <c r="BK164" i="318"/>
  <c r="BG164" i="318"/>
  <c r="BE164" i="318"/>
  <c r="BK163" i="318"/>
  <c r="BG163" i="318"/>
  <c r="BE163" i="318"/>
  <c r="BD160" i="318"/>
  <c r="BK169" i="318" s="1"/>
  <c r="BD159" i="318"/>
  <c r="BD158" i="318"/>
  <c r="BD157" i="318"/>
  <c r="BK165" i="318" s="1"/>
  <c r="BK166" i="318" s="1"/>
  <c r="BE154" i="318"/>
  <c r="BD154" i="318"/>
  <c r="BK178" i="318" s="1"/>
  <c r="BD152" i="318"/>
  <c r="BD145" i="318"/>
  <c r="BD143" i="318"/>
  <c r="BD147" i="318" s="1"/>
  <c r="BD153" i="318" s="1"/>
  <c r="P8" i="318" s="1"/>
  <c r="X76" i="318"/>
  <c r="V76" i="318"/>
  <c r="W76" i="318" s="1"/>
  <c r="X74" i="318"/>
  <c r="W74" i="318"/>
  <c r="V74" i="318"/>
  <c r="X72" i="318"/>
  <c r="V72" i="318"/>
  <c r="W72" i="318" s="1"/>
  <c r="X70" i="318"/>
  <c r="V70" i="318"/>
  <c r="W70" i="318" s="1"/>
  <c r="X68" i="318"/>
  <c r="W68" i="318"/>
  <c r="V68" i="318"/>
  <c r="X66" i="318"/>
  <c r="W66" i="318"/>
  <c r="V66" i="318"/>
  <c r="X64" i="318"/>
  <c r="V64" i="318"/>
  <c r="W64" i="318" s="1"/>
  <c r="X62" i="318"/>
  <c r="V62" i="318"/>
  <c r="W62" i="318" s="1"/>
  <c r="X60" i="318"/>
  <c r="V60" i="318"/>
  <c r="W60" i="318" s="1"/>
  <c r="X58" i="318"/>
  <c r="W58" i="318"/>
  <c r="V58" i="318"/>
  <c r="AQ56" i="318"/>
  <c r="AG56" i="318"/>
  <c r="X56" i="318"/>
  <c r="V56" i="318"/>
  <c r="W56" i="318" s="1"/>
  <c r="X54" i="318"/>
  <c r="V54" i="318"/>
  <c r="W54" i="318" s="1"/>
  <c r="AG52" i="318"/>
  <c r="AQ52" i="318" s="1"/>
  <c r="X52" i="318"/>
  <c r="BO163" i="318" s="1"/>
  <c r="W52" i="318"/>
  <c r="V52" i="318"/>
  <c r="X50" i="318"/>
  <c r="V50" i="318"/>
  <c r="W50" i="318" s="1"/>
  <c r="X48" i="318"/>
  <c r="W48" i="318"/>
  <c r="V48" i="318"/>
  <c r="X46" i="318"/>
  <c r="W46" i="318"/>
  <c r="V46" i="318"/>
  <c r="X42" i="318"/>
  <c r="BO164" i="318" s="1"/>
  <c r="W42" i="318"/>
  <c r="V42" i="318"/>
  <c r="AB24" i="318" s="1"/>
  <c r="X40" i="318"/>
  <c r="V40" i="318"/>
  <c r="W40" i="318" s="1"/>
  <c r="X36" i="318"/>
  <c r="Y36" i="318" s="1"/>
  <c r="W36" i="318"/>
  <c r="V36" i="318"/>
  <c r="Y34" i="318"/>
  <c r="X34" i="318"/>
  <c r="V34" i="318"/>
  <c r="W34" i="318" s="1"/>
  <c r="X32" i="318"/>
  <c r="Y32" i="318" s="1"/>
  <c r="W32" i="318"/>
  <c r="V32" i="318"/>
  <c r="Y30" i="318"/>
  <c r="X30" i="318"/>
  <c r="V30" i="318"/>
  <c r="W30" i="318" s="1"/>
  <c r="Y28" i="318"/>
  <c r="X28" i="318"/>
  <c r="W28" i="318"/>
  <c r="V28" i="318"/>
  <c r="Y26" i="318"/>
  <c r="X26" i="318"/>
  <c r="V26" i="318"/>
  <c r="W26" i="318" s="1"/>
  <c r="Y22" i="318"/>
  <c r="X22" i="318"/>
  <c r="V22" i="318"/>
  <c r="W22" i="318" s="1"/>
  <c r="X20" i="318"/>
  <c r="Y20" i="318" s="1"/>
  <c r="V20" i="318"/>
  <c r="W20" i="318" s="1"/>
  <c r="X18" i="318"/>
  <c r="Y18" i="318" s="1"/>
  <c r="W18" i="318"/>
  <c r="V18" i="318"/>
  <c r="X16" i="318"/>
  <c r="Y16" i="318" s="1"/>
  <c r="V16" i="318"/>
  <c r="W16" i="318" s="1"/>
  <c r="X14" i="318"/>
  <c r="V14" i="318"/>
  <c r="W14" i="318" s="1"/>
  <c r="X12" i="318"/>
  <c r="Y12" i="318" s="1"/>
  <c r="V12" i="318"/>
  <c r="AB16" i="318" s="1"/>
  <c r="BD155" i="318" s="1"/>
  <c r="AB10" i="318"/>
  <c r="K4" i="318"/>
  <c r="C4" i="318"/>
  <c r="C1" i="318"/>
  <c r="BK205" i="317"/>
  <c r="BG205" i="317"/>
  <c r="BE205" i="317"/>
  <c r="BG197" i="317"/>
  <c r="BG200" i="317" s="1"/>
  <c r="BE197" i="317"/>
  <c r="BE176" i="317"/>
  <c r="BG169" i="317"/>
  <c r="BE169" i="317"/>
  <c r="BK168" i="317"/>
  <c r="BG168" i="317"/>
  <c r="BE168" i="317"/>
  <c r="BK164" i="317"/>
  <c r="BG164" i="317"/>
  <c r="BE164" i="317"/>
  <c r="BK163" i="317"/>
  <c r="BG163" i="317"/>
  <c r="BE163" i="317"/>
  <c r="BD160" i="317"/>
  <c r="BK169" i="317" s="1"/>
  <c r="BD159" i="317"/>
  <c r="BD158" i="317"/>
  <c r="BD157" i="317"/>
  <c r="BK165" i="317" s="1"/>
  <c r="BK166" i="317" s="1"/>
  <c r="BD152" i="317"/>
  <c r="BD154" i="317" s="1"/>
  <c r="BE177" i="317" s="1"/>
  <c r="BD145" i="317"/>
  <c r="BD143" i="317"/>
  <c r="BD147" i="317" s="1"/>
  <c r="BD153" i="317" s="1"/>
  <c r="X76" i="317"/>
  <c r="V76" i="317"/>
  <c r="W76" i="317" s="1"/>
  <c r="X74" i="317"/>
  <c r="W74" i="317"/>
  <c r="V74" i="317"/>
  <c r="X72" i="317"/>
  <c r="V72" i="317"/>
  <c r="W72" i="317" s="1"/>
  <c r="X70" i="317"/>
  <c r="V70" i="317"/>
  <c r="W70" i="317" s="1"/>
  <c r="X68" i="317"/>
  <c r="V68" i="317"/>
  <c r="W68" i="317" s="1"/>
  <c r="X66" i="317"/>
  <c r="W66" i="317"/>
  <c r="V66" i="317"/>
  <c r="X64" i="317"/>
  <c r="V64" i="317"/>
  <c r="W64" i="317" s="1"/>
  <c r="X62" i="317"/>
  <c r="V62" i="317"/>
  <c r="W62" i="317" s="1"/>
  <c r="X60" i="317"/>
  <c r="V60" i="317"/>
  <c r="W60" i="317" s="1"/>
  <c r="X58" i="317"/>
  <c r="W58" i="317"/>
  <c r="V58" i="317"/>
  <c r="AG56" i="317"/>
  <c r="AQ56" i="317" s="1"/>
  <c r="X56" i="317"/>
  <c r="V56" i="317"/>
  <c r="W56" i="317" s="1"/>
  <c r="X54" i="317"/>
  <c r="V54" i="317"/>
  <c r="W54" i="317" s="1"/>
  <c r="AG52" i="317"/>
  <c r="AQ52" i="317" s="1"/>
  <c r="X52" i="317"/>
  <c r="V52" i="317"/>
  <c r="W52" i="317" s="1"/>
  <c r="X50" i="317"/>
  <c r="V50" i="317"/>
  <c r="W50" i="317" s="1"/>
  <c r="X48" i="317"/>
  <c r="BO163" i="317" s="1"/>
  <c r="V48" i="317"/>
  <c r="X46" i="317"/>
  <c r="V46" i="317"/>
  <c r="W46" i="317" s="1"/>
  <c r="X42" i="317"/>
  <c r="BO164" i="317" s="1"/>
  <c r="W42" i="317"/>
  <c r="V42" i="317"/>
  <c r="X40" i="317"/>
  <c r="V40" i="317"/>
  <c r="W40" i="317" s="1"/>
  <c r="AG24" i="317" s="1"/>
  <c r="AQ24" i="317" s="1"/>
  <c r="X36" i="317"/>
  <c r="Y36" i="317" s="1"/>
  <c r="W36" i="317"/>
  <c r="V36" i="317"/>
  <c r="X34" i="317"/>
  <c r="Y34" i="317" s="1"/>
  <c r="V34" i="317"/>
  <c r="W34" i="317" s="1"/>
  <c r="X32" i="317"/>
  <c r="Y32" i="317" s="1"/>
  <c r="W32" i="317"/>
  <c r="V32" i="317"/>
  <c r="X30" i="317"/>
  <c r="Y30" i="317" s="1"/>
  <c r="V30" i="317"/>
  <c r="W30" i="317" s="1"/>
  <c r="X28" i="317"/>
  <c r="Y28" i="317" s="1"/>
  <c r="W28" i="317"/>
  <c r="V28" i="317"/>
  <c r="X26" i="317"/>
  <c r="Y26" i="317" s="1"/>
  <c r="V26" i="317"/>
  <c r="W26" i="317" s="1"/>
  <c r="AB24" i="317"/>
  <c r="X22" i="317"/>
  <c r="Y22" i="317" s="1"/>
  <c r="V22" i="317"/>
  <c r="W22" i="317" s="1"/>
  <c r="X20" i="317"/>
  <c r="Y20" i="317" s="1"/>
  <c r="V20" i="317"/>
  <c r="W20" i="317" s="1"/>
  <c r="X18" i="317"/>
  <c r="BJ156" i="317" s="1"/>
  <c r="BK180" i="317" s="1"/>
  <c r="W18" i="317"/>
  <c r="V18" i="317"/>
  <c r="X16" i="317"/>
  <c r="Y16" i="317" s="1"/>
  <c r="V16" i="317"/>
  <c r="W16" i="317" s="1"/>
  <c r="X14" i="317"/>
  <c r="BJ155" i="317" s="1"/>
  <c r="V14" i="317"/>
  <c r="W14" i="317" s="1"/>
  <c r="AQ13" i="317"/>
  <c r="X12" i="317"/>
  <c r="Y12" i="317" s="1"/>
  <c r="V12" i="317"/>
  <c r="BD156" i="317" s="1"/>
  <c r="T5" i="317"/>
  <c r="AB4" i="317"/>
  <c r="K4" i="317"/>
  <c r="C4" i="317"/>
  <c r="AQ2" i="317"/>
  <c r="C1" i="317"/>
  <c r="BK163" i="316"/>
  <c r="BG163" i="316"/>
  <c r="BE163" i="316"/>
  <c r="BD160" i="316"/>
  <c r="BK169" i="316" s="1"/>
  <c r="BD159" i="316"/>
  <c r="BK164" i="316" s="1"/>
  <c r="BD154" i="316"/>
  <c r="BK176" i="316" s="1"/>
  <c r="BD152" i="316"/>
  <c r="BD158" i="316" s="1"/>
  <c r="BD145" i="316"/>
  <c r="X76" i="316"/>
  <c r="V76" i="316"/>
  <c r="W76" i="316" s="1"/>
  <c r="X74" i="316"/>
  <c r="V74" i="316"/>
  <c r="W74" i="316" s="1"/>
  <c r="X72" i="316"/>
  <c r="W72" i="316"/>
  <c r="V72" i="316"/>
  <c r="X70" i="316"/>
  <c r="W70" i="316"/>
  <c r="V70" i="316"/>
  <c r="X68" i="316"/>
  <c r="V68" i="316"/>
  <c r="W68" i="316" s="1"/>
  <c r="X66" i="316"/>
  <c r="V66" i="316"/>
  <c r="W66" i="316" s="1"/>
  <c r="X64" i="316"/>
  <c r="W64" i="316"/>
  <c r="V64" i="316"/>
  <c r="X62" i="316"/>
  <c r="W62" i="316"/>
  <c r="V62" i="316"/>
  <c r="X60" i="316"/>
  <c r="V60" i="316"/>
  <c r="W60" i="316" s="1"/>
  <c r="X58" i="316"/>
  <c r="V58" i="316"/>
  <c r="W58" i="316" s="1"/>
  <c r="AQ56" i="316"/>
  <c r="AG56" i="316"/>
  <c r="X56" i="316"/>
  <c r="V56" i="316"/>
  <c r="W56" i="316" s="1"/>
  <c r="X54" i="316"/>
  <c r="V54" i="316"/>
  <c r="W54" i="316" s="1"/>
  <c r="AG52" i="316"/>
  <c r="AQ52" i="316" s="1"/>
  <c r="X52" i="316"/>
  <c r="W52" i="316"/>
  <c r="V52" i="316"/>
  <c r="X50" i="316"/>
  <c r="V50" i="316"/>
  <c r="W50" i="316" s="1"/>
  <c r="X48" i="316"/>
  <c r="V48" i="316"/>
  <c r="AB20" i="316" s="1"/>
  <c r="X46" i="316"/>
  <c r="BO163" i="316" s="1"/>
  <c r="W46" i="316"/>
  <c r="V46" i="316"/>
  <c r="X42" i="316"/>
  <c r="V42" i="316"/>
  <c r="W42" i="316" s="1"/>
  <c r="X40" i="316"/>
  <c r="BO164" i="316" s="1"/>
  <c r="V40" i="316"/>
  <c r="W40" i="316" s="1"/>
  <c r="AG24" i="316" s="1"/>
  <c r="AQ24" i="316" s="1"/>
  <c r="X36" i="316"/>
  <c r="Y36" i="316" s="1"/>
  <c r="V36" i="316"/>
  <c r="W36" i="316" s="1"/>
  <c r="Y34" i="316"/>
  <c r="X34" i="316"/>
  <c r="V34" i="316"/>
  <c r="W34" i="316" s="1"/>
  <c r="X32" i="316"/>
  <c r="Y32" i="316" s="1"/>
  <c r="V32" i="316"/>
  <c r="W32" i="316" s="1"/>
  <c r="Y30" i="316"/>
  <c r="X30" i="316"/>
  <c r="V30" i="316"/>
  <c r="W30" i="316" s="1"/>
  <c r="X28" i="316"/>
  <c r="Y28" i="316" s="1"/>
  <c r="V28" i="316"/>
  <c r="W28" i="316" s="1"/>
  <c r="Y26" i="316"/>
  <c r="X26" i="316"/>
  <c r="V26" i="316"/>
  <c r="W26" i="316" s="1"/>
  <c r="X22" i="316"/>
  <c r="Y22" i="316" s="1"/>
  <c r="V22" i="316"/>
  <c r="W22" i="316" s="1"/>
  <c r="X20" i="316"/>
  <c r="Y20" i="316" s="1"/>
  <c r="W20" i="316"/>
  <c r="V20" i="316"/>
  <c r="X18" i="316"/>
  <c r="Y18" i="316" s="1"/>
  <c r="V18" i="316"/>
  <c r="W18" i="316" s="1"/>
  <c r="Y16" i="316"/>
  <c r="X16" i="316"/>
  <c r="V16" i="316"/>
  <c r="W16" i="316" s="1"/>
  <c r="X14" i="316"/>
  <c r="BJ156" i="316" s="1"/>
  <c r="BK180" i="316" s="1"/>
  <c r="V14" i="316"/>
  <c r="AB16" i="316" s="1"/>
  <c r="BD155" i="316" s="1"/>
  <c r="Y12" i="316"/>
  <c r="X12" i="316"/>
  <c r="V12" i="316"/>
  <c r="W12" i="316" s="1"/>
  <c r="K4" i="316"/>
  <c r="C4" i="316"/>
  <c r="C1" i="316"/>
  <c r="BK205" i="315"/>
  <c r="BG205" i="315"/>
  <c r="BE205" i="315"/>
  <c r="BG197" i="315"/>
  <c r="BG200" i="315" s="1"/>
  <c r="BE197" i="315"/>
  <c r="BE176" i="315"/>
  <c r="BG169" i="315"/>
  <c r="BE169" i="315"/>
  <c r="BK168" i="315"/>
  <c r="BG168" i="315"/>
  <c r="BE168" i="315"/>
  <c r="BK164" i="315"/>
  <c r="BG164" i="315"/>
  <c r="BE164" i="315"/>
  <c r="BK163" i="315"/>
  <c r="BG163" i="315"/>
  <c r="BE163" i="315"/>
  <c r="BD160" i="315"/>
  <c r="BK169" i="315" s="1"/>
  <c r="BD159" i="315"/>
  <c r="BD158" i="315"/>
  <c r="BD157" i="315"/>
  <c r="BK165" i="315" s="1"/>
  <c r="BK166" i="315" s="1"/>
  <c r="BD152" i="315"/>
  <c r="BD154" i="315" s="1"/>
  <c r="BD145" i="315"/>
  <c r="BD143" i="315"/>
  <c r="BD147" i="315" s="1"/>
  <c r="BD153" i="315" s="1"/>
  <c r="X76" i="315"/>
  <c r="V76" i="315"/>
  <c r="W76" i="315" s="1"/>
  <c r="X74" i="315"/>
  <c r="W74" i="315"/>
  <c r="V74" i="315"/>
  <c r="X72" i="315"/>
  <c r="V72" i="315"/>
  <c r="W72" i="315" s="1"/>
  <c r="X70" i="315"/>
  <c r="V70" i="315"/>
  <c r="W70" i="315" s="1"/>
  <c r="X68" i="315"/>
  <c r="V68" i="315"/>
  <c r="W68" i="315" s="1"/>
  <c r="X66" i="315"/>
  <c r="W66" i="315"/>
  <c r="V66" i="315"/>
  <c r="X64" i="315"/>
  <c r="V64" i="315"/>
  <c r="W64" i="315" s="1"/>
  <c r="X62" i="315"/>
  <c r="V62" i="315"/>
  <c r="W62" i="315" s="1"/>
  <c r="X60" i="315"/>
  <c r="V60" i="315"/>
  <c r="W60" i="315" s="1"/>
  <c r="X58" i="315"/>
  <c r="W58" i="315"/>
  <c r="V58" i="315"/>
  <c r="AG56" i="315"/>
  <c r="AQ56" i="315" s="1"/>
  <c r="X56" i="315"/>
  <c r="V56" i="315"/>
  <c r="W56" i="315" s="1"/>
  <c r="X54" i="315"/>
  <c r="V54" i="315"/>
  <c r="W54" i="315" s="1"/>
  <c r="AG52" i="315"/>
  <c r="AQ52" i="315" s="1"/>
  <c r="X52" i="315"/>
  <c r="V52" i="315"/>
  <c r="W52" i="315" s="1"/>
  <c r="X50" i="315"/>
  <c r="V50" i="315"/>
  <c r="W50" i="315" s="1"/>
  <c r="X48" i="315"/>
  <c r="BO163" i="315" s="1"/>
  <c r="V48" i="315"/>
  <c r="X46" i="315"/>
  <c r="V46" i="315"/>
  <c r="W46" i="315" s="1"/>
  <c r="X42" i="315"/>
  <c r="BO164" i="315" s="1"/>
  <c r="W42" i="315"/>
  <c r="V42" i="315"/>
  <c r="X40" i="315"/>
  <c r="V40" i="315"/>
  <c r="W40" i="315" s="1"/>
  <c r="AG24" i="315" s="1"/>
  <c r="AQ24" i="315" s="1"/>
  <c r="X36" i="315"/>
  <c r="Y36" i="315" s="1"/>
  <c r="W36" i="315"/>
  <c r="V36" i="315"/>
  <c r="X34" i="315"/>
  <c r="Y34" i="315" s="1"/>
  <c r="V34" i="315"/>
  <c r="W34" i="315" s="1"/>
  <c r="X32" i="315"/>
  <c r="Y32" i="315" s="1"/>
  <c r="W32" i="315"/>
  <c r="V32" i="315"/>
  <c r="X30" i="315"/>
  <c r="Y30" i="315" s="1"/>
  <c r="V30" i="315"/>
  <c r="W30" i="315" s="1"/>
  <c r="X28" i="315"/>
  <c r="Y28" i="315" s="1"/>
  <c r="W28" i="315"/>
  <c r="V28" i="315"/>
  <c r="X26" i="315"/>
  <c r="Y26" i="315" s="1"/>
  <c r="V26" i="315"/>
  <c r="W26" i="315" s="1"/>
  <c r="AB24" i="315"/>
  <c r="X22" i="315"/>
  <c r="Y22" i="315" s="1"/>
  <c r="V22" i="315"/>
  <c r="W22" i="315" s="1"/>
  <c r="X20" i="315"/>
  <c r="Y20" i="315" s="1"/>
  <c r="V20" i="315"/>
  <c r="W20" i="315" s="1"/>
  <c r="X18" i="315"/>
  <c r="BJ156" i="315" s="1"/>
  <c r="BK180" i="315" s="1"/>
  <c r="W18" i="315"/>
  <c r="V18" i="315"/>
  <c r="X16" i="315"/>
  <c r="Y16" i="315" s="1"/>
  <c r="V16" i="315"/>
  <c r="W16" i="315" s="1"/>
  <c r="X14" i="315"/>
  <c r="BJ155" i="315" s="1"/>
  <c r="V14" i="315"/>
  <c r="W14" i="315" s="1"/>
  <c r="AQ13" i="315"/>
  <c r="X12" i="315"/>
  <c r="Y12" i="315" s="1"/>
  <c r="V12" i="315"/>
  <c r="BD156" i="315" s="1"/>
  <c r="T5" i="315"/>
  <c r="AB4" i="315"/>
  <c r="K4" i="315"/>
  <c r="C4" i="315"/>
  <c r="AQ2" i="315"/>
  <c r="C1" i="315"/>
  <c r="BE205" i="314"/>
  <c r="BK178" i="314"/>
  <c r="BG178" i="314"/>
  <c r="BE178" i="314"/>
  <c r="BG176" i="314"/>
  <c r="BE176" i="314"/>
  <c r="BG169" i="314"/>
  <c r="BE169" i="314"/>
  <c r="BK168" i="314"/>
  <c r="BG168" i="314"/>
  <c r="BO164" i="314"/>
  <c r="BK164" i="314"/>
  <c r="BG163" i="314"/>
  <c r="BE163" i="314"/>
  <c r="BD160" i="314"/>
  <c r="BK169" i="314" s="1"/>
  <c r="BD159" i="314"/>
  <c r="BG164" i="314" s="1"/>
  <c r="BD158" i="314"/>
  <c r="BK205" i="314" s="1"/>
  <c r="BD157" i="314"/>
  <c r="BJ156" i="314"/>
  <c r="BK180" i="314" s="1"/>
  <c r="BE154" i="314"/>
  <c r="BD154" i="314"/>
  <c r="BK177" i="314" s="1"/>
  <c r="BD152" i="314"/>
  <c r="BD143" i="314" s="1"/>
  <c r="BD147" i="314"/>
  <c r="BD153" i="314" s="1"/>
  <c r="BD145" i="314"/>
  <c r="X76" i="314"/>
  <c r="V76" i="314"/>
  <c r="W76" i="314" s="1"/>
  <c r="X74" i="314"/>
  <c r="W74" i="314"/>
  <c r="V74" i="314"/>
  <c r="X72" i="314"/>
  <c r="V72" i="314"/>
  <c r="W72" i="314" s="1"/>
  <c r="X70" i="314"/>
  <c r="W70" i="314"/>
  <c r="V70" i="314"/>
  <c r="X68" i="314"/>
  <c r="V68" i="314"/>
  <c r="W68" i="314" s="1"/>
  <c r="X66" i="314"/>
  <c r="W66" i="314"/>
  <c r="V66" i="314"/>
  <c r="X64" i="314"/>
  <c r="V64" i="314"/>
  <c r="W64" i="314" s="1"/>
  <c r="X62" i="314"/>
  <c r="W62" i="314"/>
  <c r="V62" i="314"/>
  <c r="X60" i="314"/>
  <c r="V60" i="314"/>
  <c r="W60" i="314" s="1"/>
  <c r="X58" i="314"/>
  <c r="W58" i="314"/>
  <c r="V58" i="314"/>
  <c r="AG56" i="314"/>
  <c r="AQ56" i="314" s="1"/>
  <c r="X56" i="314"/>
  <c r="V56" i="314"/>
  <c r="W56" i="314" s="1"/>
  <c r="X54" i="314"/>
  <c r="V54" i="314"/>
  <c r="W54" i="314" s="1"/>
  <c r="AG52" i="314"/>
  <c r="AQ52" i="314" s="1"/>
  <c r="X52" i="314"/>
  <c r="W52" i="314"/>
  <c r="V52" i="314"/>
  <c r="X50" i="314"/>
  <c r="V50" i="314"/>
  <c r="W50" i="314" s="1"/>
  <c r="X48" i="314"/>
  <c r="V48" i="314"/>
  <c r="X46" i="314"/>
  <c r="V46" i="314"/>
  <c r="W46" i="314" s="1"/>
  <c r="X42" i="314"/>
  <c r="V42" i="314"/>
  <c r="W42" i="314" s="1"/>
  <c r="X40" i="314"/>
  <c r="V40" i="314"/>
  <c r="X36" i="314"/>
  <c r="Y36" i="314" s="1"/>
  <c r="W36" i="314"/>
  <c r="V36" i="314"/>
  <c r="X34" i="314"/>
  <c r="Y34" i="314" s="1"/>
  <c r="V34" i="314"/>
  <c r="W34" i="314" s="1"/>
  <c r="X32" i="314"/>
  <c r="Y32" i="314" s="1"/>
  <c r="W32" i="314"/>
  <c r="V32" i="314"/>
  <c r="X30" i="314"/>
  <c r="Y30" i="314" s="1"/>
  <c r="V30" i="314"/>
  <c r="W30" i="314" s="1"/>
  <c r="X28" i="314"/>
  <c r="Y28" i="314" s="1"/>
  <c r="W28" i="314"/>
  <c r="V28" i="314"/>
  <c r="X26" i="314"/>
  <c r="Y26" i="314" s="1"/>
  <c r="V26" i="314"/>
  <c r="W26" i="314" s="1"/>
  <c r="X22" i="314"/>
  <c r="Y22" i="314" s="1"/>
  <c r="V22" i="314"/>
  <c r="W22" i="314" s="1"/>
  <c r="X20" i="314"/>
  <c r="Y20" i="314" s="1"/>
  <c r="W20" i="314"/>
  <c r="V20" i="314"/>
  <c r="X18" i="314"/>
  <c r="Y18" i="314" s="1"/>
  <c r="V18" i="314"/>
  <c r="W18" i="314" s="1"/>
  <c r="X16" i="314"/>
  <c r="Y16" i="314" s="1"/>
  <c r="V16" i="314"/>
  <c r="W16" i="314" s="1"/>
  <c r="X14" i="314"/>
  <c r="Y14" i="314" s="1"/>
  <c r="V14" i="314"/>
  <c r="W14" i="314" s="1"/>
  <c r="X12" i="314"/>
  <c r="Y12" i="314" s="1"/>
  <c r="V12" i="314"/>
  <c r="T5" i="314"/>
  <c r="K4" i="314"/>
  <c r="C4" i="314"/>
  <c r="C1" i="314"/>
  <c r="BK205" i="313"/>
  <c r="BG205" i="313"/>
  <c r="BE205" i="313"/>
  <c r="BG197" i="313"/>
  <c r="BG200" i="313" s="1"/>
  <c r="BE197" i="313"/>
  <c r="BK177" i="313"/>
  <c r="BE176" i="313"/>
  <c r="BG169" i="313"/>
  <c r="BE169" i="313"/>
  <c r="BK168" i="313"/>
  <c r="BG168" i="313"/>
  <c r="BE168" i="313"/>
  <c r="BK164" i="313"/>
  <c r="BG164" i="313"/>
  <c r="BE164" i="313"/>
  <c r="BK163" i="313"/>
  <c r="BG163" i="313"/>
  <c r="BE163" i="313"/>
  <c r="BD160" i="313"/>
  <c r="BK169" i="313" s="1"/>
  <c r="BD159" i="313"/>
  <c r="BD158" i="313"/>
  <c r="BD157" i="313"/>
  <c r="BK165" i="313" s="1"/>
  <c r="BK166" i="313" s="1"/>
  <c r="BJ155" i="313"/>
  <c r="BD152" i="313"/>
  <c r="BD154" i="313" s="1"/>
  <c r="BD145" i="313"/>
  <c r="BD143" i="313"/>
  <c r="BD147" i="313" s="1"/>
  <c r="BD153" i="313" s="1"/>
  <c r="X76" i="313"/>
  <c r="V76" i="313"/>
  <c r="W76" i="313" s="1"/>
  <c r="X74" i="313"/>
  <c r="W74" i="313"/>
  <c r="V74" i="313"/>
  <c r="X72" i="313"/>
  <c r="V72" i="313"/>
  <c r="W72" i="313" s="1"/>
  <c r="X70" i="313"/>
  <c r="V70" i="313"/>
  <c r="W70" i="313" s="1"/>
  <c r="X68" i="313"/>
  <c r="V68" i="313"/>
  <c r="W68" i="313" s="1"/>
  <c r="X66" i="313"/>
  <c r="W66" i="313"/>
  <c r="V66" i="313"/>
  <c r="X64" i="313"/>
  <c r="V64" i="313"/>
  <c r="W64" i="313" s="1"/>
  <c r="X62" i="313"/>
  <c r="V62" i="313"/>
  <c r="W62" i="313" s="1"/>
  <c r="X60" i="313"/>
  <c r="V60" i="313"/>
  <c r="W60" i="313" s="1"/>
  <c r="X58" i="313"/>
  <c r="W58" i="313"/>
  <c r="V58" i="313"/>
  <c r="AG56" i="313"/>
  <c r="AQ56" i="313" s="1"/>
  <c r="X56" i="313"/>
  <c r="V56" i="313"/>
  <c r="W56" i="313" s="1"/>
  <c r="X54" i="313"/>
  <c r="V54" i="313"/>
  <c r="W54" i="313" s="1"/>
  <c r="AG52" i="313"/>
  <c r="AQ52" i="313" s="1"/>
  <c r="X52" i="313"/>
  <c r="V52" i="313"/>
  <c r="W52" i="313" s="1"/>
  <c r="X50" i="313"/>
  <c r="V50" i="313"/>
  <c r="W50" i="313" s="1"/>
  <c r="X48" i="313"/>
  <c r="BO163" i="313" s="1"/>
  <c r="V48" i="313"/>
  <c r="X46" i="313"/>
  <c r="V46" i="313"/>
  <c r="W46" i="313" s="1"/>
  <c r="X42" i="313"/>
  <c r="BO164" i="313" s="1"/>
  <c r="V42" i="313"/>
  <c r="AB24" i="313" s="1"/>
  <c r="X40" i="313"/>
  <c r="V40" i="313"/>
  <c r="W40" i="313" s="1"/>
  <c r="X36" i="313"/>
  <c r="Y36" i="313" s="1"/>
  <c r="W36" i="313"/>
  <c r="V36" i="313"/>
  <c r="X34" i="313"/>
  <c r="Y34" i="313" s="1"/>
  <c r="V34" i="313"/>
  <c r="W34" i="313" s="1"/>
  <c r="X32" i="313"/>
  <c r="Y32" i="313" s="1"/>
  <c r="W32" i="313"/>
  <c r="V32" i="313"/>
  <c r="X30" i="313"/>
  <c r="Y30" i="313" s="1"/>
  <c r="V30" i="313"/>
  <c r="W30" i="313" s="1"/>
  <c r="X28" i="313"/>
  <c r="Y28" i="313" s="1"/>
  <c r="W28" i="313"/>
  <c r="V28" i="313"/>
  <c r="X26" i="313"/>
  <c r="Y26" i="313" s="1"/>
  <c r="V26" i="313"/>
  <c r="W26" i="313" s="1"/>
  <c r="X22" i="313"/>
  <c r="Y22" i="313" s="1"/>
  <c r="V22" i="313"/>
  <c r="W22" i="313" s="1"/>
  <c r="X20" i="313"/>
  <c r="Y20" i="313" s="1"/>
  <c r="V20" i="313"/>
  <c r="W20" i="313" s="1"/>
  <c r="X18" i="313"/>
  <c r="BJ156" i="313" s="1"/>
  <c r="BK180" i="313" s="1"/>
  <c r="BK182" i="313" s="1"/>
  <c r="W18" i="313"/>
  <c r="V18" i="313"/>
  <c r="X16" i="313"/>
  <c r="Y16" i="313" s="1"/>
  <c r="V16" i="313"/>
  <c r="W16" i="313" s="1"/>
  <c r="X14" i="313"/>
  <c r="Y14" i="313" s="1"/>
  <c r="V14" i="313"/>
  <c r="W14" i="313" s="1"/>
  <c r="AQ13" i="313"/>
  <c r="X12" i="313"/>
  <c r="Y12" i="313" s="1"/>
  <c r="V12" i="313"/>
  <c r="AQ10" i="313"/>
  <c r="T5" i="313"/>
  <c r="AB4" i="313"/>
  <c r="K4" i="313"/>
  <c r="C4" i="313"/>
  <c r="AQ2" i="313"/>
  <c r="C1" i="313"/>
  <c r="BK205" i="312"/>
  <c r="BG205" i="312"/>
  <c r="BE205" i="312"/>
  <c r="BK176" i="312"/>
  <c r="BG176" i="312"/>
  <c r="BE176" i="312"/>
  <c r="BG169" i="312"/>
  <c r="BE169" i="312"/>
  <c r="BK168" i="312"/>
  <c r="BG168" i="312"/>
  <c r="BE168" i="312"/>
  <c r="BK166" i="312"/>
  <c r="BK167" i="312" s="1"/>
  <c r="BK164" i="312"/>
  <c r="BG164" i="312"/>
  <c r="BE164" i="312"/>
  <c r="BK163" i="312"/>
  <c r="BG163" i="312"/>
  <c r="BE163" i="312"/>
  <c r="BD160" i="312"/>
  <c r="BK169" i="312" s="1"/>
  <c r="BD159" i="312"/>
  <c r="BD158" i="312"/>
  <c r="BD157" i="312"/>
  <c r="BK165" i="312" s="1"/>
  <c r="BD154" i="312"/>
  <c r="BD152" i="312"/>
  <c r="BD145" i="312"/>
  <c r="BD143" i="312"/>
  <c r="BD147" i="312" s="1"/>
  <c r="BD153" i="312" s="1"/>
  <c r="AB7" i="312" s="1"/>
  <c r="X76" i="312"/>
  <c r="W76" i="312"/>
  <c r="V76" i="312"/>
  <c r="X74" i="312"/>
  <c r="V74" i="312"/>
  <c r="W74" i="312" s="1"/>
  <c r="X72" i="312"/>
  <c r="V72" i="312"/>
  <c r="W72" i="312" s="1"/>
  <c r="X70" i="312"/>
  <c r="V70" i="312"/>
  <c r="W70" i="312" s="1"/>
  <c r="X68" i="312"/>
  <c r="W68" i="312"/>
  <c r="V68" i="312"/>
  <c r="X66" i="312"/>
  <c r="W66" i="312"/>
  <c r="V66" i="312"/>
  <c r="X64" i="312"/>
  <c r="V64" i="312"/>
  <c r="W64" i="312" s="1"/>
  <c r="X62" i="312"/>
  <c r="V62" i="312"/>
  <c r="W62" i="312" s="1"/>
  <c r="X60" i="312"/>
  <c r="V60" i="312"/>
  <c r="W60" i="312" s="1"/>
  <c r="X58" i="312"/>
  <c r="V58" i="312"/>
  <c r="W58" i="312" s="1"/>
  <c r="AG56" i="312"/>
  <c r="AQ56" i="312" s="1"/>
  <c r="X56" i="312"/>
  <c r="V56" i="312"/>
  <c r="W56" i="312" s="1"/>
  <c r="X54" i="312"/>
  <c r="V54" i="312"/>
  <c r="W54" i="312" s="1"/>
  <c r="AG52" i="312"/>
  <c r="AQ52" i="312" s="1"/>
  <c r="X52" i="312"/>
  <c r="W52" i="312"/>
  <c r="V52" i="312"/>
  <c r="X50" i="312"/>
  <c r="V50" i="312"/>
  <c r="W50" i="312" s="1"/>
  <c r="X48" i="312"/>
  <c r="V48" i="312"/>
  <c r="X46" i="312"/>
  <c r="BO163" i="312" s="1"/>
  <c r="V46" i="312"/>
  <c r="W46" i="312" s="1"/>
  <c r="X42" i="312"/>
  <c r="BO164" i="312" s="1"/>
  <c r="W42" i="312"/>
  <c r="V42" i="312"/>
  <c r="X40" i="312"/>
  <c r="V40" i="312"/>
  <c r="W40" i="312" s="1"/>
  <c r="X36" i="312"/>
  <c r="Y36" i="312" s="1"/>
  <c r="V36" i="312"/>
  <c r="W36" i="312" s="1"/>
  <c r="X34" i="312"/>
  <c r="Y34" i="312" s="1"/>
  <c r="V34" i="312"/>
  <c r="W34" i="312" s="1"/>
  <c r="X32" i="312"/>
  <c r="Y32" i="312" s="1"/>
  <c r="V32" i="312"/>
  <c r="W32" i="312" s="1"/>
  <c r="X30" i="312"/>
  <c r="Y30" i="312" s="1"/>
  <c r="V30" i="312"/>
  <c r="W30" i="312" s="1"/>
  <c r="X28" i="312"/>
  <c r="Y28" i="312" s="1"/>
  <c r="W28" i="312"/>
  <c r="V28" i="312"/>
  <c r="X26" i="312"/>
  <c r="Y26" i="312" s="1"/>
  <c r="V26" i="312"/>
  <c r="W26" i="312" s="1"/>
  <c r="AB24" i="312"/>
  <c r="X22" i="312"/>
  <c r="Y22" i="312" s="1"/>
  <c r="V22" i="312"/>
  <c r="W22" i="312" s="1"/>
  <c r="X20" i="312"/>
  <c r="Y20" i="312" s="1"/>
  <c r="V20" i="312"/>
  <c r="W20" i="312" s="1"/>
  <c r="Y18" i="312"/>
  <c r="X18" i="312"/>
  <c r="V18" i="312"/>
  <c r="W18" i="312" s="1"/>
  <c r="X16" i="312"/>
  <c r="Y16" i="312" s="1"/>
  <c r="V16" i="312"/>
  <c r="W16" i="312" s="1"/>
  <c r="X14" i="312"/>
  <c r="BJ156" i="312" s="1"/>
  <c r="BK180" i="312" s="1"/>
  <c r="V14" i="312"/>
  <c r="X12" i="312"/>
  <c r="Y12" i="312" s="1"/>
  <c r="V12" i="312"/>
  <c r="K4" i="312"/>
  <c r="C4" i="312"/>
  <c r="C1" i="312"/>
  <c r="BK205" i="311"/>
  <c r="BG205" i="311"/>
  <c r="BE205" i="311"/>
  <c r="BG176" i="311"/>
  <c r="BE176" i="311"/>
  <c r="BG169" i="311"/>
  <c r="BE169" i="311"/>
  <c r="BK168" i="311"/>
  <c r="BG168" i="311"/>
  <c r="BE168" i="311"/>
  <c r="BK164" i="311"/>
  <c r="BG164" i="311"/>
  <c r="BE164" i="311"/>
  <c r="BK163" i="311"/>
  <c r="BG163" i="311"/>
  <c r="BE163" i="311"/>
  <c r="BD160" i="311"/>
  <c r="BK169" i="311" s="1"/>
  <c r="BD159" i="311"/>
  <c r="BD158" i="311"/>
  <c r="BD157" i="311"/>
  <c r="BE165" i="311" s="1"/>
  <c r="BE166" i="311" s="1"/>
  <c r="BE167" i="311" s="1"/>
  <c r="BE154" i="311"/>
  <c r="BD152" i="311"/>
  <c r="BD154" i="311" s="1"/>
  <c r="BD145" i="311"/>
  <c r="BD143" i="311"/>
  <c r="BD147" i="311" s="1"/>
  <c r="BD153" i="311" s="1"/>
  <c r="X76" i="311"/>
  <c r="V76" i="311"/>
  <c r="W76" i="311" s="1"/>
  <c r="X74" i="311"/>
  <c r="W74" i="311"/>
  <c r="V74" i="311"/>
  <c r="X72" i="311"/>
  <c r="V72" i="311"/>
  <c r="W72" i="311" s="1"/>
  <c r="X70" i="311"/>
  <c r="V70" i="311"/>
  <c r="W70" i="311" s="1"/>
  <c r="X68" i="311"/>
  <c r="V68" i="311"/>
  <c r="W68" i="311" s="1"/>
  <c r="X66" i="311"/>
  <c r="W66" i="311"/>
  <c r="V66" i="311"/>
  <c r="X64" i="311"/>
  <c r="V64" i="311"/>
  <c r="W64" i="311" s="1"/>
  <c r="X62" i="311"/>
  <c r="V62" i="311"/>
  <c r="W62" i="311" s="1"/>
  <c r="X60" i="311"/>
  <c r="V60" i="311"/>
  <c r="W60" i="311" s="1"/>
  <c r="X58" i="311"/>
  <c r="W58" i="311"/>
  <c r="V58" i="311"/>
  <c r="AG56" i="311"/>
  <c r="AQ56" i="311" s="1"/>
  <c r="X56" i="311"/>
  <c r="V56" i="311"/>
  <c r="W56" i="311" s="1"/>
  <c r="X54" i="311"/>
  <c r="V54" i="311"/>
  <c r="W54" i="311" s="1"/>
  <c r="AG52" i="311"/>
  <c r="AQ52" i="311" s="1"/>
  <c r="X52" i="311"/>
  <c r="V52" i="311"/>
  <c r="W52" i="311" s="1"/>
  <c r="X50" i="311"/>
  <c r="V50" i="311"/>
  <c r="W50" i="311" s="1"/>
  <c r="X48" i="311"/>
  <c r="V48" i="311"/>
  <c r="X46" i="311"/>
  <c r="V46" i="311"/>
  <c r="W46" i="311" s="1"/>
  <c r="X42" i="311"/>
  <c r="BO164" i="311" s="1"/>
  <c r="V42" i="311"/>
  <c r="X40" i="311"/>
  <c r="V40" i="311"/>
  <c r="W40" i="311" s="1"/>
  <c r="X36" i="311"/>
  <c r="Y36" i="311" s="1"/>
  <c r="W36" i="311"/>
  <c r="V36" i="311"/>
  <c r="X34" i="311"/>
  <c r="Y34" i="311" s="1"/>
  <c r="V34" i="311"/>
  <c r="W34" i="311" s="1"/>
  <c r="X32" i="311"/>
  <c r="Y32" i="311" s="1"/>
  <c r="W32" i="311"/>
  <c r="V32" i="311"/>
  <c r="X30" i="311"/>
  <c r="Y30" i="311" s="1"/>
  <c r="V30" i="311"/>
  <c r="W30" i="311" s="1"/>
  <c r="X28" i="311"/>
  <c r="Y28" i="311" s="1"/>
  <c r="W28" i="311"/>
  <c r="V28" i="311"/>
  <c r="X26" i="311"/>
  <c r="Y26" i="311" s="1"/>
  <c r="V26" i="311"/>
  <c r="W26" i="311" s="1"/>
  <c r="X22" i="311"/>
  <c r="Y22" i="311" s="1"/>
  <c r="V22" i="311"/>
  <c r="W22" i="311" s="1"/>
  <c r="X20" i="311"/>
  <c r="Y20" i="311" s="1"/>
  <c r="V20" i="311"/>
  <c r="W20" i="311" s="1"/>
  <c r="X18" i="311"/>
  <c r="Y18" i="311" s="1"/>
  <c r="V18" i="311"/>
  <c r="W18" i="311" s="1"/>
  <c r="X16" i="311"/>
  <c r="Y16" i="311" s="1"/>
  <c r="V16" i="311"/>
  <c r="W16" i="311" s="1"/>
  <c r="X14" i="311"/>
  <c r="V14" i="311"/>
  <c r="AQ13" i="311"/>
  <c r="X12" i="311"/>
  <c r="Y12" i="311" s="1"/>
  <c r="V12" i="311"/>
  <c r="AB16" i="311" s="1"/>
  <c r="BD155" i="311" s="1"/>
  <c r="P8" i="311"/>
  <c r="K4" i="311"/>
  <c r="C4" i="311"/>
  <c r="AQ2" i="311"/>
  <c r="C1" i="311"/>
  <c r="BK205" i="310"/>
  <c r="BG205" i="310"/>
  <c r="BE205" i="310"/>
  <c r="BE169" i="310"/>
  <c r="BK168" i="310"/>
  <c r="BG168" i="310"/>
  <c r="BE168" i="310"/>
  <c r="BK164" i="310"/>
  <c r="BG164" i="310"/>
  <c r="BE164" i="310"/>
  <c r="BK163" i="310"/>
  <c r="BG163" i="310"/>
  <c r="BE163" i="310"/>
  <c r="BD160" i="310"/>
  <c r="BK169" i="310" s="1"/>
  <c r="BD159" i="310"/>
  <c r="BD158" i="310"/>
  <c r="BD157" i="310"/>
  <c r="BE165" i="310" s="1"/>
  <c r="BE166" i="310" s="1"/>
  <c r="BD152" i="310"/>
  <c r="BD154" i="310" s="1"/>
  <c r="BD145" i="310"/>
  <c r="BD143" i="310"/>
  <c r="BD147" i="310" s="1"/>
  <c r="BD153" i="310" s="1"/>
  <c r="X76" i="310"/>
  <c r="V76" i="310"/>
  <c r="W76" i="310" s="1"/>
  <c r="X74" i="310"/>
  <c r="W74" i="310"/>
  <c r="V74" i="310"/>
  <c r="X72" i="310"/>
  <c r="V72" i="310"/>
  <c r="W72" i="310" s="1"/>
  <c r="X70" i="310"/>
  <c r="V70" i="310"/>
  <c r="W70" i="310" s="1"/>
  <c r="X68" i="310"/>
  <c r="V68" i="310"/>
  <c r="W68" i="310" s="1"/>
  <c r="X66" i="310"/>
  <c r="W66" i="310"/>
  <c r="V66" i="310"/>
  <c r="X64" i="310"/>
  <c r="V64" i="310"/>
  <c r="W64" i="310" s="1"/>
  <c r="X62" i="310"/>
  <c r="V62" i="310"/>
  <c r="W62" i="310" s="1"/>
  <c r="X60" i="310"/>
  <c r="V60" i="310"/>
  <c r="W60" i="310" s="1"/>
  <c r="X58" i="310"/>
  <c r="W58" i="310"/>
  <c r="V58" i="310"/>
  <c r="AG56" i="310"/>
  <c r="AQ56" i="310" s="1"/>
  <c r="X56" i="310"/>
  <c r="V56" i="310"/>
  <c r="W56" i="310" s="1"/>
  <c r="X54" i="310"/>
  <c r="V54" i="310"/>
  <c r="W54" i="310" s="1"/>
  <c r="AG52" i="310"/>
  <c r="AQ52" i="310" s="1"/>
  <c r="X52" i="310"/>
  <c r="V52" i="310"/>
  <c r="W52" i="310" s="1"/>
  <c r="X50" i="310"/>
  <c r="V50" i="310"/>
  <c r="W50" i="310" s="1"/>
  <c r="X48" i="310"/>
  <c r="BO163" i="310" s="1"/>
  <c r="V48" i="310"/>
  <c r="AB20" i="310" s="1"/>
  <c r="X46" i="310"/>
  <c r="V46" i="310"/>
  <c r="W46" i="310" s="1"/>
  <c r="X42" i="310"/>
  <c r="BO164" i="310" s="1"/>
  <c r="V42" i="310"/>
  <c r="AB24" i="310" s="1"/>
  <c r="X40" i="310"/>
  <c r="V40" i="310"/>
  <c r="W40" i="310" s="1"/>
  <c r="X36" i="310"/>
  <c r="Y36" i="310" s="1"/>
  <c r="W36" i="310"/>
  <c r="V36" i="310"/>
  <c r="X34" i="310"/>
  <c r="Y34" i="310" s="1"/>
  <c r="V34" i="310"/>
  <c r="W34" i="310" s="1"/>
  <c r="X32" i="310"/>
  <c r="Y32" i="310" s="1"/>
  <c r="W32" i="310"/>
  <c r="V32" i="310"/>
  <c r="X30" i="310"/>
  <c r="Y30" i="310" s="1"/>
  <c r="V30" i="310"/>
  <c r="W30" i="310" s="1"/>
  <c r="X28" i="310"/>
  <c r="Y28" i="310" s="1"/>
  <c r="W28" i="310"/>
  <c r="V28" i="310"/>
  <c r="X26" i="310"/>
  <c r="Y26" i="310" s="1"/>
  <c r="V26" i="310"/>
  <c r="W26" i="310" s="1"/>
  <c r="X22" i="310"/>
  <c r="Y22" i="310" s="1"/>
  <c r="V22" i="310"/>
  <c r="W22" i="310" s="1"/>
  <c r="X20" i="310"/>
  <c r="Y20" i="310" s="1"/>
  <c r="V20" i="310"/>
  <c r="W20" i="310" s="1"/>
  <c r="X18" i="310"/>
  <c r="Y18" i="310" s="1"/>
  <c r="V18" i="310"/>
  <c r="W18" i="310" s="1"/>
  <c r="X16" i="310"/>
  <c r="Y16" i="310" s="1"/>
  <c r="V16" i="310"/>
  <c r="W16" i="310" s="1"/>
  <c r="X14" i="310"/>
  <c r="Y14" i="310" s="1"/>
  <c r="V14" i="310"/>
  <c r="BD156" i="310" s="1"/>
  <c r="X12" i="310"/>
  <c r="Y12" i="310" s="1"/>
  <c r="V12" i="310"/>
  <c r="AB16" i="310" s="1"/>
  <c r="BD155" i="310" s="1"/>
  <c r="K4" i="310"/>
  <c r="C4" i="310"/>
  <c r="C1" i="310"/>
  <c r="BK205" i="309"/>
  <c r="BG205" i="309"/>
  <c r="BE205" i="309"/>
  <c r="BE176" i="309"/>
  <c r="BG169" i="309"/>
  <c r="BE169" i="309"/>
  <c r="BE168" i="309"/>
  <c r="BE164" i="309"/>
  <c r="BK163" i="309"/>
  <c r="BG163" i="309"/>
  <c r="BE163" i="309"/>
  <c r="BD160" i="309"/>
  <c r="BK169" i="309" s="1"/>
  <c r="BD159" i="309"/>
  <c r="BK164" i="309" s="1"/>
  <c r="BD158" i="309"/>
  <c r="BD152" i="309"/>
  <c r="BD154" i="309" s="1"/>
  <c r="BE154" i="309" s="1"/>
  <c r="BD145" i="309"/>
  <c r="X76" i="309"/>
  <c r="V76" i="309"/>
  <c r="W76" i="309" s="1"/>
  <c r="X74" i="309"/>
  <c r="W74" i="309"/>
  <c r="V74" i="309"/>
  <c r="X72" i="309"/>
  <c r="V72" i="309"/>
  <c r="W72" i="309" s="1"/>
  <c r="X70" i="309"/>
  <c r="V70" i="309"/>
  <c r="W70" i="309" s="1"/>
  <c r="X68" i="309"/>
  <c r="V68" i="309"/>
  <c r="W68" i="309" s="1"/>
  <c r="X66" i="309"/>
  <c r="W66" i="309"/>
  <c r="V66" i="309"/>
  <c r="X64" i="309"/>
  <c r="V64" i="309"/>
  <c r="W64" i="309" s="1"/>
  <c r="X62" i="309"/>
  <c r="V62" i="309"/>
  <c r="W62" i="309" s="1"/>
  <c r="X60" i="309"/>
  <c r="V60" i="309"/>
  <c r="W60" i="309" s="1"/>
  <c r="X58" i="309"/>
  <c r="W58" i="309"/>
  <c r="V58" i="309"/>
  <c r="AG56" i="309"/>
  <c r="AQ56" i="309" s="1"/>
  <c r="X56" i="309"/>
  <c r="V56" i="309"/>
  <c r="W56" i="309" s="1"/>
  <c r="X54" i="309"/>
  <c r="V54" i="309"/>
  <c r="W54" i="309" s="1"/>
  <c r="AG52" i="309"/>
  <c r="AQ52" i="309" s="1"/>
  <c r="X52" i="309"/>
  <c r="V52" i="309"/>
  <c r="W52" i="309" s="1"/>
  <c r="X50" i="309"/>
  <c r="W50" i="309"/>
  <c r="V50" i="309"/>
  <c r="X48" i="309"/>
  <c r="V48" i="309"/>
  <c r="AB20" i="309" s="1"/>
  <c r="X46" i="309"/>
  <c r="V46" i="309"/>
  <c r="W46" i="309" s="1"/>
  <c r="X42" i="309"/>
  <c r="V42" i="309"/>
  <c r="X40" i="309"/>
  <c r="BO164" i="309" s="1"/>
  <c r="W40" i="309"/>
  <c r="V40" i="309"/>
  <c r="X36" i="309"/>
  <c r="Y36" i="309" s="1"/>
  <c r="W36" i="309"/>
  <c r="V36" i="309"/>
  <c r="X34" i="309"/>
  <c r="Y34" i="309" s="1"/>
  <c r="W34" i="309"/>
  <c r="V34" i="309"/>
  <c r="X32" i="309"/>
  <c r="Y32" i="309" s="1"/>
  <c r="W32" i="309"/>
  <c r="V32" i="309"/>
  <c r="X30" i="309"/>
  <c r="Y30" i="309" s="1"/>
  <c r="W30" i="309"/>
  <c r="V30" i="309"/>
  <c r="X28" i="309"/>
  <c r="Y28" i="309" s="1"/>
  <c r="W28" i="309"/>
  <c r="V28" i="309"/>
  <c r="X26" i="309"/>
  <c r="Y26" i="309" s="1"/>
  <c r="W26" i="309"/>
  <c r="V26" i="309"/>
  <c r="X22" i="309"/>
  <c r="Y22" i="309" s="1"/>
  <c r="V22" i="309"/>
  <c r="W22" i="309" s="1"/>
  <c r="Y20" i="309"/>
  <c r="X20" i="309"/>
  <c r="V20" i="309"/>
  <c r="W20" i="309" s="1"/>
  <c r="X18" i="309"/>
  <c r="Y18" i="309" s="1"/>
  <c r="V18" i="309"/>
  <c r="W18" i="309" s="1"/>
  <c r="X16" i="309"/>
  <c r="Y16" i="309" s="1"/>
  <c r="V16" i="309"/>
  <c r="W16" i="309" s="1"/>
  <c r="X14" i="309"/>
  <c r="Y14" i="309" s="1"/>
  <c r="V14" i="309"/>
  <c r="W14" i="309" s="1"/>
  <c r="X12" i="309"/>
  <c r="Y12" i="309" s="1"/>
  <c r="V12" i="309"/>
  <c r="W12" i="309" s="1"/>
  <c r="K4" i="309"/>
  <c r="C4" i="309"/>
  <c r="C1" i="309"/>
  <c r="AQ16" i="332" l="1"/>
  <c r="AG20" i="332"/>
  <c r="AQ20" i="332" s="1"/>
  <c r="BJ155" i="332"/>
  <c r="P8" i="332"/>
  <c r="AG24" i="332"/>
  <c r="AQ24" i="332" s="1"/>
  <c r="BE167" i="332"/>
  <c r="Y14" i="332"/>
  <c r="BO162" i="332" s="1"/>
  <c r="BO170" i="332" s="1"/>
  <c r="AG7" i="332" s="1"/>
  <c r="AB20" i="332"/>
  <c r="BK200" i="332"/>
  <c r="BE200" i="332"/>
  <c r="AG16" i="332"/>
  <c r="AK44" i="332"/>
  <c r="AB7" i="332"/>
  <c r="CC5" i="332"/>
  <c r="BD150" i="332"/>
  <c r="C7" i="332" s="1"/>
  <c r="T5" i="332"/>
  <c r="AQ10" i="332"/>
  <c r="AB12" i="332"/>
  <c r="BK197" i="332"/>
  <c r="BG197" i="332"/>
  <c r="BG200" i="332" s="1"/>
  <c r="AQ2" i="332"/>
  <c r="BD156" i="332"/>
  <c r="BK178" i="332"/>
  <c r="BG178" i="332"/>
  <c r="BE178" i="332"/>
  <c r="BK177" i="332"/>
  <c r="BK182" i="332" s="1"/>
  <c r="BG177" i="332"/>
  <c r="BG165" i="332"/>
  <c r="BG166" i="332" s="1"/>
  <c r="O1" i="332"/>
  <c r="AB16" i="332"/>
  <c r="BD155" i="332" s="1"/>
  <c r="BK165" i="332"/>
  <c r="BK166" i="332" s="1"/>
  <c r="AB16" i="331"/>
  <c r="BD155" i="331" s="1"/>
  <c r="BG176" i="331"/>
  <c r="BO162" i="331"/>
  <c r="BO170" i="331" s="1"/>
  <c r="AB7" i="331"/>
  <c r="AB12" i="331"/>
  <c r="CC5" i="331"/>
  <c r="BD150" i="331"/>
  <c r="C7" i="331" s="1"/>
  <c r="T5" i="331"/>
  <c r="AQ10" i="331"/>
  <c r="BK197" i="331"/>
  <c r="BK200" i="331"/>
  <c r="BE200" i="331"/>
  <c r="BK178" i="331"/>
  <c r="BG178" i="331"/>
  <c r="BE178" i="331"/>
  <c r="BK177" i="331"/>
  <c r="BG177" i="331"/>
  <c r="BG182" i="331" s="1"/>
  <c r="BE180" i="331"/>
  <c r="BE182" i="331" s="1"/>
  <c r="AG20" i="331"/>
  <c r="AQ20" i="331" s="1"/>
  <c r="BE154" i="331"/>
  <c r="AB4" i="331"/>
  <c r="AB20" i="331"/>
  <c r="BG167" i="331"/>
  <c r="BJ156" i="331"/>
  <c r="BK180" i="331" s="1"/>
  <c r="AG7" i="331"/>
  <c r="W48" i="331"/>
  <c r="BJ155" i="331"/>
  <c r="W12" i="331"/>
  <c r="BE165" i="331"/>
  <c r="BE166" i="331" s="1"/>
  <c r="O1" i="331"/>
  <c r="BK165" i="331"/>
  <c r="BK166" i="331" s="1"/>
  <c r="BK167" i="330"/>
  <c r="BK179" i="330"/>
  <c r="BK181" i="330" s="1"/>
  <c r="BK206" i="330"/>
  <c r="BK207" i="330" s="1"/>
  <c r="BK208" i="330" s="1"/>
  <c r="BK190" i="330"/>
  <c r="BK170" i="330"/>
  <c r="BK171" i="330" s="1"/>
  <c r="BK172" i="330" s="1"/>
  <c r="AB16" i="330"/>
  <c r="BD155" i="330" s="1"/>
  <c r="O1" i="330"/>
  <c r="AK44" i="330" s="1"/>
  <c r="W12" i="330"/>
  <c r="BE180" i="330"/>
  <c r="BE182" i="330" s="1"/>
  <c r="Y18" i="330"/>
  <c r="BK200" i="330"/>
  <c r="BE200" i="330"/>
  <c r="AB7" i="330"/>
  <c r="AB12" i="330"/>
  <c r="CC5" i="330"/>
  <c r="BD150" i="330"/>
  <c r="C7" i="330" s="1"/>
  <c r="BK197" i="330"/>
  <c r="Y14" i="330"/>
  <c r="BO162" i="330" s="1"/>
  <c r="BO170" i="330" s="1"/>
  <c r="AG7" i="330" s="1"/>
  <c r="AB20" i="330"/>
  <c r="L8" i="330"/>
  <c r="W48" i="330"/>
  <c r="AG20" i="330" s="1"/>
  <c r="AQ20" i="330" s="1"/>
  <c r="BK178" i="330"/>
  <c r="BG178" i="330"/>
  <c r="BE178" i="330"/>
  <c r="BG176" i="330"/>
  <c r="P8" i="330"/>
  <c r="BE154" i="330"/>
  <c r="BK176" i="330"/>
  <c r="AB10" i="330"/>
  <c r="BE177" i="330"/>
  <c r="AF10" i="330"/>
  <c r="BG177" i="330"/>
  <c r="BG182" i="330" s="1"/>
  <c r="AQ10" i="330"/>
  <c r="BK177" i="330"/>
  <c r="BK182" i="330" s="1"/>
  <c r="BE165" i="330"/>
  <c r="BE166" i="330" s="1"/>
  <c r="BG165" i="330"/>
  <c r="BG166" i="330" s="1"/>
  <c r="BK167" i="329"/>
  <c r="BG156" i="329"/>
  <c r="BG180" i="329" s="1"/>
  <c r="BG182" i="329" s="1"/>
  <c r="BE180" i="329"/>
  <c r="BE182" i="329" s="1"/>
  <c r="BJ156" i="329"/>
  <c r="BK180" i="329" s="1"/>
  <c r="BK182" i="329" s="1"/>
  <c r="Y14" i="329"/>
  <c r="AB7" i="329"/>
  <c r="BK197" i="329"/>
  <c r="AB12" i="329"/>
  <c r="CC5" i="329"/>
  <c r="BD150" i="329"/>
  <c r="C7" i="329" s="1"/>
  <c r="T5" i="329"/>
  <c r="W48" i="329"/>
  <c r="AG20" i="329" s="1"/>
  <c r="AQ20" i="329" s="1"/>
  <c r="AB16" i="329"/>
  <c r="BD155" i="329" s="1"/>
  <c r="W18" i="329"/>
  <c r="BO162" i="329"/>
  <c r="BO170" i="329" s="1"/>
  <c r="AG7" i="329" s="1"/>
  <c r="BJ155" i="329"/>
  <c r="BK200" i="329"/>
  <c r="BE200" i="329"/>
  <c r="AK44" i="329"/>
  <c r="W12" i="329"/>
  <c r="BE165" i="329"/>
  <c r="BE166" i="329" s="1"/>
  <c r="BG165" i="329"/>
  <c r="BG166" i="329" s="1"/>
  <c r="O1" i="329"/>
  <c r="AB7" i="328"/>
  <c r="BD150" i="328"/>
  <c r="C7" i="328" s="1"/>
  <c r="AB12" i="328"/>
  <c r="CC5" i="328"/>
  <c r="T5" i="328"/>
  <c r="BK197" i="328"/>
  <c r="AQ10" i="328"/>
  <c r="BG197" i="328"/>
  <c r="BG200" i="328" s="1"/>
  <c r="AF10" i="328"/>
  <c r="AB4" i="328"/>
  <c r="BE197" i="328"/>
  <c r="AB10" i="328"/>
  <c r="AB16" i="328"/>
  <c r="BD155" i="328" s="1"/>
  <c r="BO162" i="328"/>
  <c r="AQ13" i="328"/>
  <c r="BE167" i="328"/>
  <c r="BD156" i="328"/>
  <c r="W14" i="328"/>
  <c r="AB20" i="328"/>
  <c r="AK44" i="328"/>
  <c r="L8" i="328"/>
  <c r="P8" i="328"/>
  <c r="W42" i="328"/>
  <c r="AQ2" i="328"/>
  <c r="BJ156" i="328"/>
  <c r="BK180" i="328" s="1"/>
  <c r="BK182" i="328" s="1"/>
  <c r="Y14" i="328"/>
  <c r="BJ155" i="328"/>
  <c r="AG20" i="328"/>
  <c r="AQ20" i="328" s="1"/>
  <c r="AG24" i="328"/>
  <c r="AQ24" i="328" s="1"/>
  <c r="BO163" i="328"/>
  <c r="W12" i="328"/>
  <c r="BG165" i="328"/>
  <c r="BG166" i="328" s="1"/>
  <c r="BG169" i="328"/>
  <c r="O1" i="328"/>
  <c r="BK165" i="328"/>
  <c r="BK166" i="328" s="1"/>
  <c r="BG167" i="327"/>
  <c r="BD156" i="327"/>
  <c r="AB24" i="327"/>
  <c r="W42" i="327"/>
  <c r="W14" i="327"/>
  <c r="AB20" i="327"/>
  <c r="W48" i="327"/>
  <c r="AG20" i="327" s="1"/>
  <c r="AQ20" i="327" s="1"/>
  <c r="AB7" i="327"/>
  <c r="BD150" i="327"/>
  <c r="C7" i="327" s="1"/>
  <c r="T5" i="327"/>
  <c r="BK197" i="327"/>
  <c r="AQ10" i="327"/>
  <c r="AF10" i="327"/>
  <c r="AB4" i="327"/>
  <c r="BE197" i="327"/>
  <c r="AB10" i="327"/>
  <c r="AB12" i="327"/>
  <c r="CC5" i="327"/>
  <c r="BG197" i="327"/>
  <c r="BG200" i="327" s="1"/>
  <c r="AG7" i="327"/>
  <c r="BO163" i="327"/>
  <c r="L8" i="327"/>
  <c r="BK177" i="327"/>
  <c r="BG177" i="327"/>
  <c r="BK178" i="327"/>
  <c r="BG178" i="327"/>
  <c r="BE178" i="327"/>
  <c r="BE177" i="327"/>
  <c r="P8" i="327"/>
  <c r="AG24" i="327"/>
  <c r="AQ24" i="327" s="1"/>
  <c r="BE154" i="327"/>
  <c r="BE176" i="327"/>
  <c r="AB16" i="327"/>
  <c r="BD155" i="327" s="1"/>
  <c r="BG176" i="327"/>
  <c r="BO162" i="327"/>
  <c r="BO170" i="327" s="1"/>
  <c r="BK176" i="327"/>
  <c r="BJ156" i="327"/>
  <c r="BK180" i="327" s="1"/>
  <c r="BK182" i="327" s="1"/>
  <c r="W12" i="327"/>
  <c r="O1" i="327"/>
  <c r="BK165" i="327"/>
  <c r="BK166" i="327" s="1"/>
  <c r="BJ155" i="327"/>
  <c r="BE165" i="327"/>
  <c r="BE166" i="327" s="1"/>
  <c r="BE170" i="326"/>
  <c r="BE179" i="326"/>
  <c r="BK199" i="326"/>
  <c r="BE199" i="326"/>
  <c r="AQ28" i="326"/>
  <c r="AG28" i="326"/>
  <c r="BE206" i="326"/>
  <c r="BG155" i="326"/>
  <c r="BE190" i="326"/>
  <c r="AQ1" i="326"/>
  <c r="AK48" i="326"/>
  <c r="AB44" i="326"/>
  <c r="AK36" i="326"/>
  <c r="AK32" i="326"/>
  <c r="AK28" i="326"/>
  <c r="AB48" i="326"/>
  <c r="AB36" i="326"/>
  <c r="AB32" i="326"/>
  <c r="AB28" i="326"/>
  <c r="AB40" i="326"/>
  <c r="AB2" i="326"/>
  <c r="AK40" i="326"/>
  <c r="BK178" i="326"/>
  <c r="BG178" i="326"/>
  <c r="BE178" i="326"/>
  <c r="BK177" i="326"/>
  <c r="BG177" i="326"/>
  <c r="BE177" i="326"/>
  <c r="BK176" i="326"/>
  <c r="AG16" i="326"/>
  <c r="BE176" i="326"/>
  <c r="BJ156" i="326"/>
  <c r="BK180" i="326" s="1"/>
  <c r="BK182" i="326" s="1"/>
  <c r="BE154" i="326"/>
  <c r="BG176" i="326"/>
  <c r="BO162" i="326"/>
  <c r="BO170" i="326" s="1"/>
  <c r="BD156" i="326"/>
  <c r="AB20" i="326"/>
  <c r="BO163" i="326"/>
  <c r="BJ155" i="326"/>
  <c r="AB24" i="326"/>
  <c r="BE164" i="326"/>
  <c r="BD143" i="326"/>
  <c r="BD147" i="326" s="1"/>
  <c r="BD153" i="326" s="1"/>
  <c r="BG164" i="326"/>
  <c r="BE168" i="326"/>
  <c r="BG168" i="326"/>
  <c r="BD157" i="326"/>
  <c r="BK168" i="326"/>
  <c r="BD158" i="326"/>
  <c r="BE169" i="326"/>
  <c r="BG169" i="326"/>
  <c r="AG20" i="325"/>
  <c r="AQ20" i="325" s="1"/>
  <c r="BG178" i="325"/>
  <c r="BG176" i="325"/>
  <c r="BE154" i="325"/>
  <c r="BK178" i="325"/>
  <c r="BE178" i="325"/>
  <c r="BK177" i="325"/>
  <c r="BG177" i="325"/>
  <c r="BE177" i="325"/>
  <c r="BK176" i="325"/>
  <c r="BE176" i="325"/>
  <c r="BO162" i="325"/>
  <c r="BO170" i="325" s="1"/>
  <c r="AG7" i="325" s="1"/>
  <c r="BD156" i="325"/>
  <c r="AB7" i="325"/>
  <c r="BD150" i="325"/>
  <c r="C7" i="325" s="1"/>
  <c r="T5" i="325"/>
  <c r="BK197" i="325"/>
  <c r="AF10" i="325"/>
  <c r="AB4" i="325"/>
  <c r="BE197" i="325"/>
  <c r="P8" i="325"/>
  <c r="AQ2" i="325"/>
  <c r="AB12" i="325"/>
  <c r="AQ10" i="325"/>
  <c r="BG197" i="325"/>
  <c r="BG200" i="325" s="1"/>
  <c r="AB10" i="325"/>
  <c r="L8" i="325"/>
  <c r="CC5" i="325"/>
  <c r="BE170" i="325"/>
  <c r="BE171" i="325" s="1"/>
  <c r="BE172" i="325" s="1"/>
  <c r="BE199" i="325"/>
  <c r="AG28" i="325"/>
  <c r="BG155" i="325"/>
  <c r="BK199" i="325"/>
  <c r="AQ28" i="325"/>
  <c r="BE206" i="325"/>
  <c r="BE190" i="325"/>
  <c r="BE179" i="325"/>
  <c r="BE167" i="325"/>
  <c r="AQ13" i="325"/>
  <c r="AK44" i="325"/>
  <c r="AG24" i="325"/>
  <c r="AQ24" i="325" s="1"/>
  <c r="AB20" i="325"/>
  <c r="BG165" i="325"/>
  <c r="BG166" i="325" s="1"/>
  <c r="BG169" i="325"/>
  <c r="AB24" i="325"/>
  <c r="BJ156" i="325"/>
  <c r="BK180" i="325" s="1"/>
  <c r="BE207" i="325"/>
  <c r="BE208" i="325" s="1"/>
  <c r="AG44" i="325" s="1"/>
  <c r="W12" i="325"/>
  <c r="O1" i="325"/>
  <c r="BK165" i="325"/>
  <c r="BK166" i="325" s="1"/>
  <c r="W14" i="325"/>
  <c r="BJ155" i="325"/>
  <c r="BK179" i="324"/>
  <c r="BK206" i="324"/>
  <c r="BK190" i="324"/>
  <c r="BK170" i="324"/>
  <c r="BK171" i="324" s="1"/>
  <c r="BK172" i="324" s="1"/>
  <c r="BD154" i="324"/>
  <c r="BD158" i="324"/>
  <c r="BD157" i="324"/>
  <c r="BD143" i="324"/>
  <c r="BD147" i="324" s="1"/>
  <c r="BD153" i="324" s="1"/>
  <c r="BD156" i="324"/>
  <c r="AG24" i="324"/>
  <c r="AQ24" i="324" s="1"/>
  <c r="W14" i="324"/>
  <c r="Y18" i="324"/>
  <c r="BO162" i="324" s="1"/>
  <c r="BO170" i="324" s="1"/>
  <c r="BJ156" i="324"/>
  <c r="BK180" i="324" s="1"/>
  <c r="O1" i="324"/>
  <c r="Y14" i="324"/>
  <c r="BG169" i="324"/>
  <c r="BE169" i="324"/>
  <c r="BK168" i="324"/>
  <c r="BG168" i="324"/>
  <c r="BE168" i="324"/>
  <c r="W46" i="324"/>
  <c r="AG20" i="324" s="1"/>
  <c r="AQ20" i="324" s="1"/>
  <c r="AB16" i="324"/>
  <c r="BD155" i="324" s="1"/>
  <c r="BE164" i="324"/>
  <c r="BG164" i="324"/>
  <c r="BK167" i="323"/>
  <c r="BK178" i="323"/>
  <c r="BG178" i="323"/>
  <c r="BE178" i="323"/>
  <c r="BK177" i="323"/>
  <c r="BG177" i="323"/>
  <c r="W42" i="323"/>
  <c r="BE154" i="323"/>
  <c r="AG20" i="323"/>
  <c r="AQ20" i="323" s="1"/>
  <c r="BJ155" i="323"/>
  <c r="BE176" i="323"/>
  <c r="AB16" i="323"/>
  <c r="BD155" i="323" s="1"/>
  <c r="AB20" i="323"/>
  <c r="W48" i="323"/>
  <c r="BK176" i="323"/>
  <c r="BE177" i="323"/>
  <c r="BK200" i="323"/>
  <c r="BE200" i="323"/>
  <c r="BD156" i="323"/>
  <c r="AG24" i="323"/>
  <c r="AQ24" i="323" s="1"/>
  <c r="W14" i="323"/>
  <c r="BJ156" i="323"/>
  <c r="BK180" i="323" s="1"/>
  <c r="Y14" i="323"/>
  <c r="BO162" i="323" s="1"/>
  <c r="BO170" i="323" s="1"/>
  <c r="AG7" i="323" s="1"/>
  <c r="AB7" i="323"/>
  <c r="AB12" i="323"/>
  <c r="CC5" i="323"/>
  <c r="BG197" i="323"/>
  <c r="BG200" i="323" s="1"/>
  <c r="AB4" i="323"/>
  <c r="BD150" i="323"/>
  <c r="C7" i="323" s="1"/>
  <c r="T5" i="323"/>
  <c r="BK197" i="323"/>
  <c r="AQ10" i="323"/>
  <c r="AF10" i="323"/>
  <c r="BG176" i="323"/>
  <c r="BG165" i="323"/>
  <c r="BG166" i="323" s="1"/>
  <c r="BG169" i="323"/>
  <c r="BE165" i="323"/>
  <c r="BE166" i="323" s="1"/>
  <c r="W12" i="323"/>
  <c r="O1" i="323"/>
  <c r="AB7" i="322"/>
  <c r="BD150" i="322"/>
  <c r="C7" i="322" s="1"/>
  <c r="T5" i="322"/>
  <c r="BK197" i="322"/>
  <c r="AQ10" i="322"/>
  <c r="L8" i="322"/>
  <c r="AB12" i="322"/>
  <c r="CC5" i="322"/>
  <c r="AQ2" i="322"/>
  <c r="AQ13" i="322"/>
  <c r="BG197" i="322"/>
  <c r="BG200" i="322" s="1"/>
  <c r="AF10" i="322"/>
  <c r="AB4" i="322"/>
  <c r="BE197" i="322"/>
  <c r="AB10" i="322"/>
  <c r="P8" i="322"/>
  <c r="BG178" i="322"/>
  <c r="BE178" i="322"/>
  <c r="BK177" i="322"/>
  <c r="BK182" i="322" s="1"/>
  <c r="BG176" i="322"/>
  <c r="BE176" i="322"/>
  <c r="BK178" i="322"/>
  <c r="BE154" i="322"/>
  <c r="BG177" i="322"/>
  <c r="BE177" i="322"/>
  <c r="BK176" i="322"/>
  <c r="BE167" i="322"/>
  <c r="BE170" i="322"/>
  <c r="BE171" i="322" s="1"/>
  <c r="BE172" i="322" s="1"/>
  <c r="BE179" i="322"/>
  <c r="BE181" i="322" s="1"/>
  <c r="BE183" i="322" s="1"/>
  <c r="AG36" i="322" s="1"/>
  <c r="BE199" i="322"/>
  <c r="BE190" i="322"/>
  <c r="BK199" i="322"/>
  <c r="AQ28" i="322"/>
  <c r="AG28" i="322"/>
  <c r="BE206" i="322"/>
  <c r="BG155" i="322"/>
  <c r="AG24" i="322"/>
  <c r="AQ24" i="322" s="1"/>
  <c r="Y22" i="322"/>
  <c r="BO162" i="322" s="1"/>
  <c r="BO170" i="322" s="1"/>
  <c r="AG7" i="322" s="1"/>
  <c r="BJ155" i="322"/>
  <c r="AB24" i="322"/>
  <c r="BD156" i="322"/>
  <c r="W48" i="322"/>
  <c r="AG20" i="322" s="1"/>
  <c r="AQ20" i="322" s="1"/>
  <c r="BE207" i="322"/>
  <c r="BE208" i="322" s="1"/>
  <c r="AG44" i="322" s="1"/>
  <c r="W12" i="322"/>
  <c r="BG165" i="322"/>
  <c r="BG166" i="322" s="1"/>
  <c r="O1" i="322"/>
  <c r="BK165" i="322"/>
  <c r="BK166" i="322" s="1"/>
  <c r="BJ156" i="321"/>
  <c r="BK180" i="321" s="1"/>
  <c r="Y14" i="321"/>
  <c r="O1" i="321"/>
  <c r="W42" i="321"/>
  <c r="AG24" i="321" s="1"/>
  <c r="AQ24" i="321" s="1"/>
  <c r="BJ155" i="321"/>
  <c r="W14" i="321"/>
  <c r="AG16" i="321" s="1"/>
  <c r="AB20" i="321"/>
  <c r="BD154" i="321"/>
  <c r="BD158" i="321"/>
  <c r="BD157" i="321"/>
  <c r="BD143" i="321"/>
  <c r="BD147" i="321" s="1"/>
  <c r="BD153" i="321" s="1"/>
  <c r="BE180" i="321"/>
  <c r="AB16" i="321"/>
  <c r="BD155" i="321" s="1"/>
  <c r="BO162" i="321"/>
  <c r="BO170" i="321" s="1"/>
  <c r="BE164" i="321"/>
  <c r="BG164" i="321"/>
  <c r="BE168" i="321"/>
  <c r="BG168" i="321"/>
  <c r="BK168" i="321"/>
  <c r="BE169" i="321"/>
  <c r="BG169" i="321"/>
  <c r="AB7" i="320"/>
  <c r="AB12" i="320"/>
  <c r="CC5" i="320"/>
  <c r="BD150" i="320"/>
  <c r="C7" i="320" s="1"/>
  <c r="T5" i="320"/>
  <c r="AQ10" i="320"/>
  <c r="L8" i="320"/>
  <c r="AQ13" i="320"/>
  <c r="BK197" i="320"/>
  <c r="AQ2" i="320"/>
  <c r="BG197" i="320"/>
  <c r="BG200" i="320" s="1"/>
  <c r="AF10" i="320"/>
  <c r="AB4" i="320"/>
  <c r="BE197" i="320"/>
  <c r="AB10" i="320"/>
  <c r="P8" i="320"/>
  <c r="BK182" i="320"/>
  <c r="BE176" i="320"/>
  <c r="BG178" i="320"/>
  <c r="BE178" i="320"/>
  <c r="BK177" i="320"/>
  <c r="BG176" i="320"/>
  <c r="BK178" i="320"/>
  <c r="BE154" i="320"/>
  <c r="BG177" i="320"/>
  <c r="BE177" i="320"/>
  <c r="BK176" i="320"/>
  <c r="BE170" i="320"/>
  <c r="BE171" i="320" s="1"/>
  <c r="BE172" i="320" s="1"/>
  <c r="AQ28" i="320"/>
  <c r="BE190" i="320"/>
  <c r="BE179" i="320"/>
  <c r="BE181" i="320" s="1"/>
  <c r="BK199" i="320"/>
  <c r="BE199" i="320"/>
  <c r="AG28" i="320"/>
  <c r="BE206" i="320"/>
  <c r="BG155" i="320"/>
  <c r="BK167" i="320"/>
  <c r="AG24" i="320"/>
  <c r="AQ24" i="320" s="1"/>
  <c r="Y22" i="320"/>
  <c r="BO162" i="320" s="1"/>
  <c r="BO170" i="320" s="1"/>
  <c r="AG7" i="320" s="1"/>
  <c r="BJ155" i="320"/>
  <c r="AB24" i="320"/>
  <c r="BD156" i="320"/>
  <c r="BG165" i="320"/>
  <c r="BG166" i="320" s="1"/>
  <c r="W48" i="320"/>
  <c r="AG20" i="320" s="1"/>
  <c r="AQ20" i="320" s="1"/>
  <c r="BE207" i="320"/>
  <c r="BE208" i="320" s="1"/>
  <c r="AG44" i="320" s="1"/>
  <c r="W12" i="320"/>
  <c r="BE165" i="320"/>
  <c r="BE166" i="320" s="1"/>
  <c r="O1" i="320"/>
  <c r="BE176" i="319"/>
  <c r="BK178" i="319"/>
  <c r="BG178" i="319"/>
  <c r="BE178" i="319"/>
  <c r="BK177" i="319"/>
  <c r="BG176" i="319"/>
  <c r="BG177" i="319"/>
  <c r="BE177" i="319"/>
  <c r="BK176" i="319"/>
  <c r="BE154" i="319"/>
  <c r="AQ1" i="319"/>
  <c r="AK48" i="319"/>
  <c r="AK28" i="319"/>
  <c r="AB40" i="319"/>
  <c r="AK32" i="319"/>
  <c r="AB44" i="319"/>
  <c r="AK36" i="319"/>
  <c r="AB2" i="319"/>
  <c r="AB48" i="319"/>
  <c r="AB36" i="319"/>
  <c r="AB32" i="319"/>
  <c r="AB28" i="319"/>
  <c r="AK40" i="319"/>
  <c r="AB7" i="319"/>
  <c r="AB12" i="319"/>
  <c r="AQ10" i="319"/>
  <c r="CC5" i="319"/>
  <c r="AQ2" i="319"/>
  <c r="AQ13" i="319"/>
  <c r="BD150" i="319"/>
  <c r="C7" i="319" s="1"/>
  <c r="T5" i="319"/>
  <c r="BK197" i="319"/>
  <c r="L8" i="319"/>
  <c r="AG7" i="319"/>
  <c r="BG197" i="319"/>
  <c r="BG200" i="319" s="1"/>
  <c r="AF10" i="319"/>
  <c r="AB4" i="319"/>
  <c r="BE197" i="319"/>
  <c r="AB10" i="319"/>
  <c r="P8" i="319"/>
  <c r="BE170" i="319"/>
  <c r="BE171" i="319" s="1"/>
  <c r="BE172" i="319" s="1"/>
  <c r="BE179" i="319"/>
  <c r="BE181" i="319" s="1"/>
  <c r="BE183" i="319" s="1"/>
  <c r="AG36" i="319" s="1"/>
  <c r="BE190" i="319"/>
  <c r="BK199" i="319"/>
  <c r="BE199" i="319"/>
  <c r="AQ28" i="319"/>
  <c r="AG28" i="319"/>
  <c r="BE206" i="319"/>
  <c r="BG155" i="319"/>
  <c r="BK182" i="319"/>
  <c r="BO162" i="319"/>
  <c r="BO170" i="319" s="1"/>
  <c r="W42" i="319"/>
  <c r="AG24" i="319" s="1"/>
  <c r="AQ24" i="319" s="1"/>
  <c r="BJ155" i="319"/>
  <c r="BD156" i="319"/>
  <c r="BE164" i="319"/>
  <c r="W48" i="319"/>
  <c r="AG20" i="319" s="1"/>
  <c r="AQ20" i="319" s="1"/>
  <c r="BG168" i="319"/>
  <c r="W12" i="319"/>
  <c r="BD157" i="319"/>
  <c r="BK168" i="319"/>
  <c r="BD158" i="319"/>
  <c r="BE169" i="319"/>
  <c r="W14" i="319"/>
  <c r="BG169" i="319"/>
  <c r="BK167" i="318"/>
  <c r="BE170" i="318"/>
  <c r="BE179" i="318"/>
  <c r="BE181" i="318" s="1"/>
  <c r="BK199" i="318"/>
  <c r="BE199" i="318"/>
  <c r="AQ28" i="318"/>
  <c r="BE206" i="318"/>
  <c r="BE207" i="318" s="1"/>
  <c r="BE208" i="318" s="1"/>
  <c r="AG44" i="318" s="1"/>
  <c r="AG28" i="318"/>
  <c r="BE190" i="318"/>
  <c r="BG155" i="318"/>
  <c r="AB20" i="318"/>
  <c r="AQ13" i="318"/>
  <c r="BD156" i="318"/>
  <c r="BJ156" i="318"/>
  <c r="BK180" i="318" s="1"/>
  <c r="BK182" i="318" s="1"/>
  <c r="Y14" i="318"/>
  <c r="AG24" i="318"/>
  <c r="AQ24" i="318" s="1"/>
  <c r="BJ155" i="318"/>
  <c r="BE197" i="318"/>
  <c r="BO162" i="318"/>
  <c r="BO170" i="318" s="1"/>
  <c r="AG7" i="318" s="1"/>
  <c r="AG20" i="318"/>
  <c r="AQ20" i="318" s="1"/>
  <c r="L8" i="318"/>
  <c r="AQ2" i="318"/>
  <c r="AB7" i="318"/>
  <c r="AF10" i="318"/>
  <c r="AB12" i="318"/>
  <c r="CC5" i="318"/>
  <c r="BD150" i="318"/>
  <c r="C7" i="318" s="1"/>
  <c r="T5" i="318"/>
  <c r="BG197" i="318"/>
  <c r="BG200" i="318" s="1"/>
  <c r="AB4" i="318"/>
  <c r="BK197" i="318"/>
  <c r="AQ10" i="318"/>
  <c r="BE178" i="318"/>
  <c r="W12" i="318"/>
  <c r="BG178" i="318"/>
  <c r="BE165" i="318"/>
  <c r="BE166" i="318" s="1"/>
  <c r="BE169" i="318"/>
  <c r="BG165" i="318"/>
  <c r="BG166" i="318" s="1"/>
  <c r="BG169" i="318"/>
  <c r="O1" i="318"/>
  <c r="AK44" i="318" s="1"/>
  <c r="BE180" i="317"/>
  <c r="BE182" i="317" s="1"/>
  <c r="BG156" i="317"/>
  <c r="BG180" i="317" s="1"/>
  <c r="BK167" i="317"/>
  <c r="BK179" i="317"/>
  <c r="BK181" i="317" s="1"/>
  <c r="BK206" i="317"/>
  <c r="BK207" i="317" s="1"/>
  <c r="BK208" i="317" s="1"/>
  <c r="BK190" i="317"/>
  <c r="BK170" i="317"/>
  <c r="BK171" i="317" s="1"/>
  <c r="BK172" i="317" s="1"/>
  <c r="AB20" i="317"/>
  <c r="AB16" i="317"/>
  <c r="BD155" i="317" s="1"/>
  <c r="O1" i="317"/>
  <c r="W12" i="317"/>
  <c r="Y18" i="317"/>
  <c r="BK200" i="317"/>
  <c r="BE200" i="317"/>
  <c r="AB7" i="317"/>
  <c r="AB12" i="317"/>
  <c r="CC5" i="317"/>
  <c r="BD150" i="317"/>
  <c r="C7" i="317" s="1"/>
  <c r="BK197" i="317"/>
  <c r="Y14" i="317"/>
  <c r="BO162" i="317" s="1"/>
  <c r="BO170" i="317" s="1"/>
  <c r="AG7" i="317" s="1"/>
  <c r="L8" i="317"/>
  <c r="W48" i="317"/>
  <c r="AG20" i="317" s="1"/>
  <c r="AQ20" i="317" s="1"/>
  <c r="BK178" i="317"/>
  <c r="BG178" i="317"/>
  <c r="BE178" i="317"/>
  <c r="BG176" i="317"/>
  <c r="P8" i="317"/>
  <c r="BE154" i="317"/>
  <c r="BK176" i="317"/>
  <c r="AB10" i="317"/>
  <c r="AF10" i="317"/>
  <c r="BG177" i="317"/>
  <c r="AQ10" i="317"/>
  <c r="BK177" i="317"/>
  <c r="BK182" i="317" s="1"/>
  <c r="BE165" i="317"/>
  <c r="BE166" i="317" s="1"/>
  <c r="BG165" i="317"/>
  <c r="BG166" i="317" s="1"/>
  <c r="BE170" i="316"/>
  <c r="BE179" i="316"/>
  <c r="BK199" i="316"/>
  <c r="BE199" i="316"/>
  <c r="AQ28" i="316"/>
  <c r="BE206" i="316"/>
  <c r="BG155" i="316"/>
  <c r="BE190" i="316"/>
  <c r="AG28" i="316"/>
  <c r="BK182" i="316"/>
  <c r="BK205" i="316"/>
  <c r="BE205" i="316"/>
  <c r="BG205" i="316"/>
  <c r="AQ16" i="316"/>
  <c r="W48" i="316"/>
  <c r="AG20" i="316" s="1"/>
  <c r="AQ20" i="316" s="1"/>
  <c r="Y14" i="316"/>
  <c r="BO162" i="316" s="1"/>
  <c r="BO170" i="316" s="1"/>
  <c r="AB24" i="316"/>
  <c r="BD156" i="316"/>
  <c r="BE164" i="316"/>
  <c r="BG177" i="316"/>
  <c r="BD143" i="316"/>
  <c r="BD147" i="316" s="1"/>
  <c r="BD153" i="316" s="1"/>
  <c r="BG164" i="316"/>
  <c r="BE168" i="316"/>
  <c r="BK177" i="316"/>
  <c r="BE176" i="316"/>
  <c r="W14" i="316"/>
  <c r="AG16" i="316" s="1"/>
  <c r="BJ155" i="316"/>
  <c r="BE177" i="316"/>
  <c r="BG168" i="316"/>
  <c r="BE178" i="316"/>
  <c r="BD157" i="316"/>
  <c r="BK168" i="316"/>
  <c r="BG178" i="316"/>
  <c r="BE169" i="316"/>
  <c r="BK178" i="316"/>
  <c r="BE154" i="316"/>
  <c r="BG176" i="316"/>
  <c r="BG169" i="316"/>
  <c r="O1" i="316"/>
  <c r="BG156" i="315"/>
  <c r="BG180" i="315" s="1"/>
  <c r="BE180" i="315"/>
  <c r="BK167" i="315"/>
  <c r="BK179" i="315"/>
  <c r="BK181" i="315" s="1"/>
  <c r="BK206" i="315"/>
  <c r="BK207" i="315" s="1"/>
  <c r="BK208" i="315" s="1"/>
  <c r="BK190" i="315"/>
  <c r="BK170" i="315"/>
  <c r="BK171" i="315" s="1"/>
  <c r="BK172" i="315" s="1"/>
  <c r="AB16" i="315"/>
  <c r="BD155" i="315" s="1"/>
  <c r="O1" i="315"/>
  <c r="W12" i="315"/>
  <c r="Y18" i="315"/>
  <c r="BK200" i="315"/>
  <c r="BE200" i="315"/>
  <c r="AB7" i="315"/>
  <c r="AB12" i="315"/>
  <c r="CC5" i="315"/>
  <c r="BD150" i="315"/>
  <c r="C7" i="315" s="1"/>
  <c r="BK197" i="315"/>
  <c r="Y14" i="315"/>
  <c r="BO162" i="315" s="1"/>
  <c r="BO170" i="315" s="1"/>
  <c r="AG7" i="315" s="1"/>
  <c r="AB20" i="315"/>
  <c r="L8" i="315"/>
  <c r="W48" i="315"/>
  <c r="AG20" i="315" s="1"/>
  <c r="AQ20" i="315" s="1"/>
  <c r="BK178" i="315"/>
  <c r="BG178" i="315"/>
  <c r="BE178" i="315"/>
  <c r="BG176" i="315"/>
  <c r="P8" i="315"/>
  <c r="BE154" i="315"/>
  <c r="BK176" i="315"/>
  <c r="AB10" i="315"/>
  <c r="BE177" i="315"/>
  <c r="AF10" i="315"/>
  <c r="BG177" i="315"/>
  <c r="AQ10" i="315"/>
  <c r="BK177" i="315"/>
  <c r="BK182" i="315" s="1"/>
  <c r="BE165" i="315"/>
  <c r="BE166" i="315" s="1"/>
  <c r="BG165" i="315"/>
  <c r="BG166" i="315" s="1"/>
  <c r="BK165" i="314"/>
  <c r="BK166" i="314" s="1"/>
  <c r="BG165" i="314"/>
  <c r="BG166" i="314" s="1"/>
  <c r="BE165" i="314"/>
  <c r="BE166" i="314" s="1"/>
  <c r="AB16" i="314"/>
  <c r="BD155" i="314" s="1"/>
  <c r="O1" i="314"/>
  <c r="BD156" i="314"/>
  <c r="W40" i="314"/>
  <c r="AG24" i="314" s="1"/>
  <c r="AQ24" i="314" s="1"/>
  <c r="AB24" i="314"/>
  <c r="W12" i="314"/>
  <c r="BO163" i="314"/>
  <c r="BO162" i="314"/>
  <c r="BO170" i="314" s="1"/>
  <c r="AG7" i="314" s="1"/>
  <c r="AB7" i="314"/>
  <c r="AB12" i="314"/>
  <c r="CC5" i="314"/>
  <c r="BD150" i="314"/>
  <c r="C7" i="314" s="1"/>
  <c r="BK197" i="314"/>
  <c r="AQ10" i="314"/>
  <c r="BG197" i="314"/>
  <c r="BG200" i="314" s="1"/>
  <c r="AF10" i="314"/>
  <c r="AB4" i="314"/>
  <c r="BE197" i="314"/>
  <c r="AB10" i="314"/>
  <c r="P8" i="314"/>
  <c r="L8" i="314"/>
  <c r="AQ2" i="314"/>
  <c r="BK182" i="314"/>
  <c r="AB20" i="314"/>
  <c r="W48" i="314"/>
  <c r="AG20" i="314" s="1"/>
  <c r="AQ20" i="314" s="1"/>
  <c r="AQ13" i="314"/>
  <c r="BG205" i="314"/>
  <c r="BK163" i="314"/>
  <c r="BK176" i="314"/>
  <c r="BJ155" i="314"/>
  <c r="BE177" i="314"/>
  <c r="BE164" i="314"/>
  <c r="BG177" i="314"/>
  <c r="BE168" i="314"/>
  <c r="W42" i="313"/>
  <c r="AG24" i="313" s="1"/>
  <c r="AQ24" i="313" s="1"/>
  <c r="AB16" i="313"/>
  <c r="BD155" i="313" s="1"/>
  <c r="O1" i="313"/>
  <c r="W12" i="313"/>
  <c r="BK179" i="313"/>
  <c r="BK181" i="313" s="1"/>
  <c r="BK206" i="313"/>
  <c r="BK207" i="313" s="1"/>
  <c r="BK208" i="313" s="1"/>
  <c r="BK190" i="313"/>
  <c r="BK170" i="313"/>
  <c r="BK171" i="313" s="1"/>
  <c r="BK172" i="313" s="1"/>
  <c r="BD156" i="313"/>
  <c r="BK173" i="313"/>
  <c r="BK167" i="313"/>
  <c r="BO162" i="313"/>
  <c r="BO170" i="313" s="1"/>
  <c r="Y18" i="313"/>
  <c r="BK200" i="313"/>
  <c r="BE200" i="313"/>
  <c r="AB7" i="313"/>
  <c r="AB12" i="313"/>
  <c r="CC5" i="313"/>
  <c r="BD150" i="313"/>
  <c r="C7" i="313" s="1"/>
  <c r="BK197" i="313"/>
  <c r="AG7" i="313"/>
  <c r="AB20" i="313"/>
  <c r="L8" i="313"/>
  <c r="W48" i="313"/>
  <c r="AG20" i="313" s="1"/>
  <c r="AQ20" i="313" s="1"/>
  <c r="BK178" i="313"/>
  <c r="BG178" i="313"/>
  <c r="BE178" i="313"/>
  <c r="BG176" i="313"/>
  <c r="P8" i="313"/>
  <c r="BE154" i="313"/>
  <c r="BK176" i="313"/>
  <c r="AB10" i="313"/>
  <c r="BE177" i="313"/>
  <c r="AF10" i="313"/>
  <c r="BG177" i="313"/>
  <c r="BE165" i="313"/>
  <c r="BE166" i="313" s="1"/>
  <c r="BG165" i="313"/>
  <c r="BG166" i="313" s="1"/>
  <c r="P8" i="312"/>
  <c r="BK178" i="312"/>
  <c r="BG178" i="312"/>
  <c r="BE178" i="312"/>
  <c r="BK177" i="312"/>
  <c r="BK182" i="312" s="1"/>
  <c r="BG177" i="312"/>
  <c r="AB16" i="312"/>
  <c r="BD155" i="312" s="1"/>
  <c r="AG24" i="312"/>
  <c r="AQ24" i="312" s="1"/>
  <c r="BE197" i="312"/>
  <c r="BJ155" i="312"/>
  <c r="AQ2" i="312"/>
  <c r="BE154" i="312"/>
  <c r="AQ13" i="312"/>
  <c r="AB12" i="312"/>
  <c r="CC5" i="312"/>
  <c r="BD150" i="312"/>
  <c r="C7" i="312" s="1"/>
  <c r="T5" i="312"/>
  <c r="BK197" i="312"/>
  <c r="AQ10" i="312"/>
  <c r="BG197" i="312"/>
  <c r="BG200" i="312" s="1"/>
  <c r="Y14" i="312"/>
  <c r="BO162" i="312" s="1"/>
  <c r="BO170" i="312" s="1"/>
  <c r="AG7" i="312" s="1"/>
  <c r="L8" i="312"/>
  <c r="BE177" i="312"/>
  <c r="AB10" i="312"/>
  <c r="AB20" i="312"/>
  <c r="AF10" i="312"/>
  <c r="W48" i="312"/>
  <c r="AG20" i="312" s="1"/>
  <c r="AQ20" i="312" s="1"/>
  <c r="BD156" i="312"/>
  <c r="AB4" i="312"/>
  <c r="W14" i="312"/>
  <c r="BG165" i="312"/>
  <c r="BG166" i="312" s="1"/>
  <c r="W12" i="312"/>
  <c r="BE165" i="312"/>
  <c r="BE166" i="312" s="1"/>
  <c r="O1" i="312"/>
  <c r="BE170" i="311"/>
  <c r="BE171" i="311" s="1"/>
  <c r="BE172" i="311" s="1"/>
  <c r="BE179" i="311"/>
  <c r="BE181" i="311" s="1"/>
  <c r="AQ28" i="311"/>
  <c r="BE206" i="311"/>
  <c r="BK199" i="311"/>
  <c r="BE199" i="311"/>
  <c r="AG28" i="311"/>
  <c r="BG155" i="311"/>
  <c r="BE190" i="311"/>
  <c r="AG24" i="311"/>
  <c r="AQ24" i="311" s="1"/>
  <c r="BD156" i="311"/>
  <c r="AB20" i="311"/>
  <c r="BO163" i="311"/>
  <c r="BO162" i="311"/>
  <c r="AB24" i="311"/>
  <c r="W42" i="311"/>
  <c r="W14" i="311"/>
  <c r="BJ155" i="311"/>
  <c r="W48" i="311"/>
  <c r="AG20" i="311" s="1"/>
  <c r="AQ20" i="311" s="1"/>
  <c r="AB7" i="311"/>
  <c r="AB12" i="311"/>
  <c r="BD150" i="311"/>
  <c r="C7" i="311" s="1"/>
  <c r="BG197" i="311"/>
  <c r="BG200" i="311" s="1"/>
  <c r="AF10" i="311"/>
  <c r="AB10" i="311"/>
  <c r="CC5" i="311"/>
  <c r="T5" i="311"/>
  <c r="BK197" i="311"/>
  <c r="AQ10" i="311"/>
  <c r="AB4" i="311"/>
  <c r="BE197" i="311"/>
  <c r="BE207" i="311"/>
  <c r="BE208" i="311" s="1"/>
  <c r="AG44" i="311" s="1"/>
  <c r="AK44" i="311"/>
  <c r="L8" i="311"/>
  <c r="BE177" i="311"/>
  <c r="BK178" i="311"/>
  <c r="BG178" i="311"/>
  <c r="BE178" i="311"/>
  <c r="BK177" i="311"/>
  <c r="BG177" i="311"/>
  <c r="BK176" i="311"/>
  <c r="Y14" i="311"/>
  <c r="BJ156" i="311"/>
  <c r="BK180" i="311" s="1"/>
  <c r="BG165" i="311"/>
  <c r="BG166" i="311" s="1"/>
  <c r="BK165" i="311"/>
  <c r="BK166" i="311" s="1"/>
  <c r="W12" i="311"/>
  <c r="O1" i="311"/>
  <c r="AB7" i="310"/>
  <c r="AB12" i="310"/>
  <c r="BD150" i="310"/>
  <c r="C7" i="310" s="1"/>
  <c r="AB4" i="310"/>
  <c r="CC5" i="310"/>
  <c r="BG197" i="310"/>
  <c r="BG200" i="310" s="1"/>
  <c r="AB10" i="310"/>
  <c r="P8" i="310"/>
  <c r="L8" i="310"/>
  <c r="AQ2" i="310"/>
  <c r="T5" i="310"/>
  <c r="BK197" i="310"/>
  <c r="AQ10" i="310"/>
  <c r="AF10" i="310"/>
  <c r="BE197" i="310"/>
  <c r="AQ13" i="310"/>
  <c r="AG7" i="310"/>
  <c r="BK178" i="310"/>
  <c r="BE178" i="310"/>
  <c r="BK176" i="310"/>
  <c r="BE154" i="310"/>
  <c r="BE177" i="310"/>
  <c r="BG176" i="310"/>
  <c r="BE176" i="310"/>
  <c r="BG178" i="310"/>
  <c r="BK177" i="310"/>
  <c r="BG177" i="310"/>
  <c r="BE167" i="310"/>
  <c r="BE170" i="310"/>
  <c r="BE171" i="310" s="1"/>
  <c r="BE172" i="310" s="1"/>
  <c r="BE199" i="310"/>
  <c r="AG28" i="310"/>
  <c r="AQ28" i="310"/>
  <c r="BE206" i="310"/>
  <c r="BE207" i="310" s="1"/>
  <c r="BE208" i="310" s="1"/>
  <c r="AG44" i="310" s="1"/>
  <c r="BG155" i="310"/>
  <c r="BE179" i="310"/>
  <c r="BE181" i="310" s="1"/>
  <c r="BK199" i="310"/>
  <c r="BE190" i="310"/>
  <c r="BO162" i="310"/>
  <c r="BO170" i="310" s="1"/>
  <c r="AG20" i="310"/>
  <c r="AQ20" i="310" s="1"/>
  <c r="BG156" i="310"/>
  <c r="BG180" i="310" s="1"/>
  <c r="BG182" i="310" s="1"/>
  <c r="BE180" i="310"/>
  <c r="AG24" i="310"/>
  <c r="AQ24" i="310" s="1"/>
  <c r="W48" i="310"/>
  <c r="W42" i="310"/>
  <c r="BJ156" i="310"/>
  <c r="BK180" i="310" s="1"/>
  <c r="BG165" i="310"/>
  <c r="BG166" i="310" s="1"/>
  <c r="BG169" i="310"/>
  <c r="W12" i="310"/>
  <c r="BK165" i="310"/>
  <c r="BK166" i="310" s="1"/>
  <c r="W14" i="310"/>
  <c r="BJ155" i="310"/>
  <c r="O1" i="310"/>
  <c r="AK44" i="310" s="1"/>
  <c r="BK178" i="309"/>
  <c r="BG178" i="309"/>
  <c r="BE178" i="309"/>
  <c r="BK177" i="309"/>
  <c r="BG177" i="309"/>
  <c r="BE177" i="309"/>
  <c r="BK176" i="309"/>
  <c r="AG16" i="309"/>
  <c r="BG176" i="309"/>
  <c r="BO163" i="309"/>
  <c r="AK44" i="309"/>
  <c r="BO162" i="309"/>
  <c r="BO170" i="309" s="1"/>
  <c r="W48" i="309"/>
  <c r="AB16" i="309"/>
  <c r="BD155" i="309" s="1"/>
  <c r="O1" i="309"/>
  <c r="BD156" i="309"/>
  <c r="AQ16" i="309"/>
  <c r="W42" i="309"/>
  <c r="AG24" i="309" s="1"/>
  <c r="AQ24" i="309" s="1"/>
  <c r="AB24" i="309"/>
  <c r="AG20" i="309"/>
  <c r="AQ20" i="309" s="1"/>
  <c r="BJ155" i="309"/>
  <c r="BD143" i="309"/>
  <c r="BD147" i="309" s="1"/>
  <c r="BD153" i="309" s="1"/>
  <c r="BG164" i="309"/>
  <c r="BJ156" i="309"/>
  <c r="BK180" i="309" s="1"/>
  <c r="BG168" i="309"/>
  <c r="BD157" i="309"/>
  <c r="BK168" i="309"/>
  <c r="X76" i="205"/>
  <c r="X74" i="205"/>
  <c r="X72" i="205"/>
  <c r="X70" i="205"/>
  <c r="X68" i="205"/>
  <c r="X66" i="205"/>
  <c r="X64" i="205"/>
  <c r="X62" i="205"/>
  <c r="X60" i="205"/>
  <c r="X58" i="205"/>
  <c r="X56" i="205"/>
  <c r="X54" i="205"/>
  <c r="X52" i="205"/>
  <c r="X50" i="205"/>
  <c r="X48" i="205"/>
  <c r="X46" i="205"/>
  <c r="X42" i="205"/>
  <c r="X40" i="205"/>
  <c r="X36" i="205"/>
  <c r="Y36" i="205" s="1"/>
  <c r="X34" i="205"/>
  <c r="Y34" i="205" s="1"/>
  <c r="X32" i="205"/>
  <c r="Y32" i="205" s="1"/>
  <c r="X30" i="205"/>
  <c r="Y30" i="205" s="1"/>
  <c r="X28" i="205"/>
  <c r="Y28" i="205" s="1"/>
  <c r="X26" i="205"/>
  <c r="Y26" i="205" s="1"/>
  <c r="X22" i="205"/>
  <c r="Y22" i="205" s="1"/>
  <c r="X20" i="205"/>
  <c r="Y20" i="205" s="1"/>
  <c r="X18" i="205"/>
  <c r="Y18" i="205" s="1"/>
  <c r="X16" i="205"/>
  <c r="Y16" i="205" s="1"/>
  <c r="X14" i="205"/>
  <c r="Y14" i="205" s="1"/>
  <c r="X12" i="205"/>
  <c r="Y12" i="205" s="1"/>
  <c r="AG56" i="205"/>
  <c r="AQ56" i="205" s="1"/>
  <c r="V76" i="205"/>
  <c r="W76" i="205" s="1"/>
  <c r="V74" i="205"/>
  <c r="W74" i="205" s="1"/>
  <c r="V72" i="205"/>
  <c r="W72" i="205" s="1"/>
  <c r="V70" i="205"/>
  <c r="W70" i="205" s="1"/>
  <c r="V68" i="205"/>
  <c r="W68" i="205" s="1"/>
  <c r="V66" i="205"/>
  <c r="W66" i="205" s="1"/>
  <c r="V64" i="205"/>
  <c r="W64" i="205" s="1"/>
  <c r="V62" i="205"/>
  <c r="W62" i="205" s="1"/>
  <c r="V60" i="205"/>
  <c r="W60" i="205" s="1"/>
  <c r="V58" i="205"/>
  <c r="W58" i="205" s="1"/>
  <c r="V56" i="205"/>
  <c r="W56" i="205" s="1"/>
  <c r="V54" i="205"/>
  <c r="W54" i="205" s="1"/>
  <c r="V52" i="205"/>
  <c r="W52" i="205" s="1"/>
  <c r="V50" i="205"/>
  <c r="W50" i="205" s="1"/>
  <c r="V48" i="205"/>
  <c r="W48" i="205" s="1"/>
  <c r="V46" i="205"/>
  <c r="W46" i="205" s="1"/>
  <c r="V42" i="205"/>
  <c r="W42" i="205" s="1"/>
  <c r="V40" i="205"/>
  <c r="W40" i="205" s="1"/>
  <c r="V36" i="205"/>
  <c r="W36" i="205" s="1"/>
  <c r="V34" i="205"/>
  <c r="W34" i="205" s="1"/>
  <c r="V32" i="205"/>
  <c r="W32" i="205" s="1"/>
  <c r="V30" i="205"/>
  <c r="W30" i="205" s="1"/>
  <c r="V28" i="205"/>
  <c r="W28" i="205" s="1"/>
  <c r="V26" i="205"/>
  <c r="W26" i="205" s="1"/>
  <c r="V22" i="205"/>
  <c r="W22" i="205" s="1"/>
  <c r="V20" i="205"/>
  <c r="W20" i="205" s="1"/>
  <c r="V18" i="205"/>
  <c r="W18" i="205" s="1"/>
  <c r="V16" i="205"/>
  <c r="V14" i="205"/>
  <c r="W14" i="205" s="1"/>
  <c r="V12" i="205"/>
  <c r="D321" i="18"/>
  <c r="A321" i="18"/>
  <c r="D320" i="18"/>
  <c r="A320" i="18"/>
  <c r="D319" i="18"/>
  <c r="A319" i="18"/>
  <c r="D318" i="18"/>
  <c r="A318" i="18"/>
  <c r="D317" i="18"/>
  <c r="A317" i="18"/>
  <c r="D316" i="18"/>
  <c r="A316" i="18"/>
  <c r="D315" i="18"/>
  <c r="A315" i="18"/>
  <c r="D314" i="18"/>
  <c r="A314" i="18"/>
  <c r="D313" i="18"/>
  <c r="A313" i="18"/>
  <c r="D312" i="18"/>
  <c r="A312" i="18"/>
  <c r="D311" i="18"/>
  <c r="A311" i="18"/>
  <c r="D310" i="18"/>
  <c r="A310" i="18"/>
  <c r="D309" i="18"/>
  <c r="A309" i="18"/>
  <c r="D308" i="18"/>
  <c r="A308" i="18"/>
  <c r="D307" i="18"/>
  <c r="A307" i="18"/>
  <c r="D306" i="18"/>
  <c r="A306" i="18"/>
  <c r="D305" i="18"/>
  <c r="A305" i="18"/>
  <c r="D304" i="18"/>
  <c r="A304" i="18"/>
  <c r="D303" i="18"/>
  <c r="A303" i="18"/>
  <c r="D302" i="18"/>
  <c r="A302" i="18"/>
  <c r="D301" i="18"/>
  <c r="A301" i="18"/>
  <c r="D300" i="18"/>
  <c r="A300" i="18"/>
  <c r="D299" i="18"/>
  <c r="A299" i="18"/>
  <c r="D298" i="18"/>
  <c r="A298" i="18"/>
  <c r="D297" i="18"/>
  <c r="A297" i="18"/>
  <c r="D296" i="18"/>
  <c r="A296" i="18"/>
  <c r="D295" i="18"/>
  <c r="A295" i="18"/>
  <c r="D294" i="18"/>
  <c r="A294" i="18"/>
  <c r="D293" i="18"/>
  <c r="A293" i="18"/>
  <c r="D292" i="18"/>
  <c r="A292" i="18"/>
  <c r="D291" i="18"/>
  <c r="A291" i="18"/>
  <c r="D290" i="18"/>
  <c r="A290" i="18"/>
  <c r="D289" i="18"/>
  <c r="A289" i="18"/>
  <c r="D288" i="18"/>
  <c r="A288" i="18"/>
  <c r="D287" i="18"/>
  <c r="A287" i="18"/>
  <c r="D286" i="18"/>
  <c r="A286" i="18"/>
  <c r="D285" i="18"/>
  <c r="A285" i="18"/>
  <c r="D284" i="18"/>
  <c r="A284" i="18"/>
  <c r="D283" i="18"/>
  <c r="A283" i="18"/>
  <c r="D282" i="18"/>
  <c r="A282" i="18"/>
  <c r="D281" i="18"/>
  <c r="A281" i="18"/>
  <c r="D280" i="18"/>
  <c r="A280" i="18"/>
  <c r="D279" i="18"/>
  <c r="A279" i="18"/>
  <c r="D278" i="18"/>
  <c r="A278" i="18"/>
  <c r="D277" i="18"/>
  <c r="A277" i="18"/>
  <c r="D276" i="18"/>
  <c r="A276" i="18"/>
  <c r="D275" i="18"/>
  <c r="A275" i="18"/>
  <c r="D274" i="18"/>
  <c r="A274" i="18"/>
  <c r="D273" i="18"/>
  <c r="A273" i="18"/>
  <c r="D272" i="18"/>
  <c r="A272" i="18"/>
  <c r="D271" i="18"/>
  <c r="A271" i="18"/>
  <c r="D270" i="18"/>
  <c r="A270" i="18"/>
  <c r="D269" i="18"/>
  <c r="A269" i="18"/>
  <c r="D268" i="18"/>
  <c r="A268" i="18"/>
  <c r="D267" i="18"/>
  <c r="A267" i="18"/>
  <c r="D266" i="18"/>
  <c r="A266" i="18"/>
  <c r="D265" i="18"/>
  <c r="A265" i="18"/>
  <c r="D264" i="18"/>
  <c r="A264" i="18"/>
  <c r="D263" i="18"/>
  <c r="A263" i="18"/>
  <c r="D262" i="18"/>
  <c r="A262" i="18"/>
  <c r="D261" i="18"/>
  <c r="A261" i="18"/>
  <c r="D260" i="18"/>
  <c r="A260" i="18"/>
  <c r="D259" i="18"/>
  <c r="A259" i="18"/>
  <c r="D258" i="18"/>
  <c r="A258" i="18"/>
  <c r="D257" i="18"/>
  <c r="A257" i="18"/>
  <c r="D256" i="18"/>
  <c r="A256" i="18"/>
  <c r="D255" i="18"/>
  <c r="A255" i="18"/>
  <c r="D254" i="18"/>
  <c r="A254" i="18"/>
  <c r="D253" i="18"/>
  <c r="A253" i="18"/>
  <c r="D252" i="18"/>
  <c r="A252" i="18"/>
  <c r="D251" i="18"/>
  <c r="A251" i="18"/>
  <c r="D250" i="18"/>
  <c r="A250" i="18"/>
  <c r="D249" i="18"/>
  <c r="A249" i="18"/>
  <c r="D248" i="18"/>
  <c r="A248" i="18"/>
  <c r="D247" i="18"/>
  <c r="A247" i="18"/>
  <c r="D246" i="18"/>
  <c r="A246" i="18"/>
  <c r="D245" i="18"/>
  <c r="A245" i="18"/>
  <c r="D244" i="18"/>
  <c r="A244" i="18"/>
  <c r="D243" i="18"/>
  <c r="A243" i="18"/>
  <c r="D242" i="18"/>
  <c r="A242" i="18"/>
  <c r="D241" i="18"/>
  <c r="A241" i="18"/>
  <c r="D240" i="18"/>
  <c r="A240" i="18"/>
  <c r="D239" i="18"/>
  <c r="A239" i="18"/>
  <c r="D238" i="18"/>
  <c r="A238" i="18"/>
  <c r="D237" i="18"/>
  <c r="A237" i="18"/>
  <c r="D236" i="18"/>
  <c r="A236" i="18"/>
  <c r="D235" i="18"/>
  <c r="A235" i="18"/>
  <c r="D234" i="18"/>
  <c r="A234" i="18"/>
  <c r="D233" i="18"/>
  <c r="A233" i="18"/>
  <c r="D232" i="18"/>
  <c r="A232" i="18"/>
  <c r="D231" i="18"/>
  <c r="A231" i="18"/>
  <c r="D230" i="18"/>
  <c r="A230" i="18"/>
  <c r="D229" i="18"/>
  <c r="A229" i="18"/>
  <c r="D228" i="18"/>
  <c r="A228" i="18"/>
  <c r="D227" i="18"/>
  <c r="A227" i="18"/>
  <c r="D226" i="18"/>
  <c r="A226" i="18"/>
  <c r="D225" i="18"/>
  <c r="A225" i="18"/>
  <c r="D224" i="18"/>
  <c r="A224" i="18"/>
  <c r="D223" i="18"/>
  <c r="A223" i="18"/>
  <c r="D222" i="18"/>
  <c r="A222" i="18"/>
  <c r="D221" i="18"/>
  <c r="A221" i="18"/>
  <c r="D220" i="18"/>
  <c r="A220" i="18"/>
  <c r="D219" i="18"/>
  <c r="A219" i="18"/>
  <c r="D218" i="18"/>
  <c r="A218" i="18"/>
  <c r="D217" i="18"/>
  <c r="A217" i="18"/>
  <c r="D216" i="18"/>
  <c r="A216" i="18"/>
  <c r="D215" i="18"/>
  <c r="A215" i="18"/>
  <c r="D214" i="18"/>
  <c r="A214" i="18"/>
  <c r="D213" i="18"/>
  <c r="A213" i="18"/>
  <c r="D212" i="18"/>
  <c r="A212" i="18"/>
  <c r="D211" i="18"/>
  <c r="A211" i="18"/>
  <c r="D210" i="18"/>
  <c r="A210" i="18"/>
  <c r="D209" i="18"/>
  <c r="A209" i="18"/>
  <c r="D208" i="18"/>
  <c r="A208" i="18"/>
  <c r="D207" i="18"/>
  <c r="A207" i="18"/>
  <c r="D206" i="18"/>
  <c r="A206" i="18"/>
  <c r="D205" i="18"/>
  <c r="A205" i="18"/>
  <c r="D204" i="18"/>
  <c r="A204" i="18"/>
  <c r="D203" i="18"/>
  <c r="A203" i="18"/>
  <c r="D202" i="18"/>
  <c r="A202" i="18"/>
  <c r="D201" i="18"/>
  <c r="A201" i="18"/>
  <c r="D200" i="18"/>
  <c r="A200" i="18"/>
  <c r="D199" i="18"/>
  <c r="A199" i="18"/>
  <c r="D198" i="18"/>
  <c r="A198" i="18"/>
  <c r="D197" i="18"/>
  <c r="A197" i="18"/>
  <c r="D196" i="18"/>
  <c r="A196" i="18"/>
  <c r="D195" i="18"/>
  <c r="A195" i="18"/>
  <c r="D194" i="18"/>
  <c r="A194" i="18"/>
  <c r="D193" i="18"/>
  <c r="A193" i="18"/>
  <c r="D192" i="18"/>
  <c r="A192" i="18"/>
  <c r="D191" i="18"/>
  <c r="A191" i="18"/>
  <c r="D190" i="18"/>
  <c r="A190" i="18"/>
  <c r="D189" i="18"/>
  <c r="A189" i="18"/>
  <c r="D188" i="18"/>
  <c r="A188" i="18"/>
  <c r="D187" i="18"/>
  <c r="A187" i="18"/>
  <c r="D186" i="18"/>
  <c r="A186" i="18"/>
  <c r="D185" i="18"/>
  <c r="A185" i="18"/>
  <c r="D184" i="18"/>
  <c r="A184" i="18"/>
  <c r="D183" i="18"/>
  <c r="A183" i="18"/>
  <c r="D182" i="18"/>
  <c r="A182" i="18"/>
  <c r="D181" i="18"/>
  <c r="A181" i="18"/>
  <c r="D180" i="18"/>
  <c r="A180" i="18"/>
  <c r="D179" i="18"/>
  <c r="A179" i="18"/>
  <c r="D178" i="18"/>
  <c r="A178" i="18"/>
  <c r="D177" i="18"/>
  <c r="A177" i="18"/>
  <c r="D176" i="18"/>
  <c r="A176" i="18"/>
  <c r="D175" i="18"/>
  <c r="A175" i="18"/>
  <c r="D174" i="18"/>
  <c r="A174" i="18"/>
  <c r="D173" i="18"/>
  <c r="A173" i="18"/>
  <c r="D172" i="18"/>
  <c r="A172" i="18"/>
  <c r="D171" i="18"/>
  <c r="A171" i="18"/>
  <c r="D170" i="18"/>
  <c r="A170" i="18"/>
  <c r="D169" i="18"/>
  <c r="A169" i="18"/>
  <c r="D168" i="18"/>
  <c r="A168" i="18"/>
  <c r="D167" i="18"/>
  <c r="A167" i="18"/>
  <c r="D166" i="18"/>
  <c r="A166" i="18"/>
  <c r="D165" i="18"/>
  <c r="A165" i="18"/>
  <c r="D164" i="18"/>
  <c r="A164" i="18"/>
  <c r="D163" i="18"/>
  <c r="A163" i="18"/>
  <c r="D162" i="18"/>
  <c r="A162" i="18"/>
  <c r="D161" i="18"/>
  <c r="A161" i="18"/>
  <c r="D160" i="18"/>
  <c r="A160" i="18"/>
  <c r="D159" i="18"/>
  <c r="A159" i="18"/>
  <c r="D158" i="18"/>
  <c r="A158" i="18"/>
  <c r="D157" i="18"/>
  <c r="A157" i="18"/>
  <c r="D156" i="18"/>
  <c r="A156" i="18"/>
  <c r="D155" i="18"/>
  <c r="A155" i="18"/>
  <c r="D154" i="18"/>
  <c r="A154" i="18"/>
  <c r="D153" i="18"/>
  <c r="A153" i="18"/>
  <c r="D152" i="18"/>
  <c r="A152" i="18"/>
  <c r="D151" i="18"/>
  <c r="A151" i="18"/>
  <c r="D150" i="18"/>
  <c r="A150" i="18"/>
  <c r="D149" i="18"/>
  <c r="A149" i="18"/>
  <c r="D148" i="18"/>
  <c r="A148" i="18"/>
  <c r="D147" i="18"/>
  <c r="A147" i="18"/>
  <c r="D146" i="18"/>
  <c r="A146" i="18"/>
  <c r="D145" i="18"/>
  <c r="A145" i="18"/>
  <c r="D144" i="18"/>
  <c r="A144" i="18"/>
  <c r="D143" i="18"/>
  <c r="A143" i="18"/>
  <c r="D142" i="18"/>
  <c r="A142" i="18"/>
  <c r="D141" i="18"/>
  <c r="A141" i="18"/>
  <c r="D140" i="18"/>
  <c r="A140" i="18"/>
  <c r="D139" i="18"/>
  <c r="A139" i="18"/>
  <c r="D138" i="18"/>
  <c r="A138" i="18"/>
  <c r="D137" i="18"/>
  <c r="A137" i="18"/>
  <c r="D136" i="18"/>
  <c r="A136" i="18"/>
  <c r="D135" i="18"/>
  <c r="A135" i="18"/>
  <c r="D134" i="18"/>
  <c r="A134" i="18"/>
  <c r="D133" i="18"/>
  <c r="A133" i="18"/>
  <c r="D132" i="18"/>
  <c r="A132" i="18"/>
  <c r="D131" i="18"/>
  <c r="A131" i="18"/>
  <c r="D130" i="18"/>
  <c r="A130" i="18"/>
  <c r="D129" i="18"/>
  <c r="A129" i="18"/>
  <c r="D128" i="18"/>
  <c r="A128" i="18"/>
  <c r="D127" i="18"/>
  <c r="A127" i="18"/>
  <c r="D126" i="18"/>
  <c r="A126" i="18"/>
  <c r="D125" i="18"/>
  <c r="A125" i="18"/>
  <c r="D124" i="18"/>
  <c r="A124" i="18"/>
  <c r="D123" i="18"/>
  <c r="A123" i="18"/>
  <c r="D122" i="18"/>
  <c r="A122" i="18"/>
  <c r="D121" i="18"/>
  <c r="A121" i="18"/>
  <c r="D120" i="18"/>
  <c r="A120" i="18"/>
  <c r="D119" i="18"/>
  <c r="A119" i="18"/>
  <c r="D118" i="18"/>
  <c r="A118" i="18"/>
  <c r="D117" i="18"/>
  <c r="A117" i="18"/>
  <c r="D116" i="18"/>
  <c r="A116" i="18"/>
  <c r="D115" i="18"/>
  <c r="A115" i="18"/>
  <c r="D114" i="18"/>
  <c r="A114" i="18"/>
  <c r="D113" i="18"/>
  <c r="A113" i="18"/>
  <c r="D112" i="18"/>
  <c r="A112" i="18"/>
  <c r="D111" i="18"/>
  <c r="A111" i="18"/>
  <c r="D110" i="18"/>
  <c r="A110" i="18"/>
  <c r="D109" i="18"/>
  <c r="A109" i="18"/>
  <c r="D108" i="18"/>
  <c r="A108" i="18"/>
  <c r="D107" i="18"/>
  <c r="A107" i="18"/>
  <c r="D106" i="18"/>
  <c r="A106" i="18"/>
  <c r="D105" i="18"/>
  <c r="A105" i="18"/>
  <c r="D104" i="18"/>
  <c r="A104" i="18"/>
  <c r="D103" i="18"/>
  <c r="A103" i="18"/>
  <c r="D102" i="18"/>
  <c r="A102" i="18"/>
  <c r="D101" i="18"/>
  <c r="A101" i="18"/>
  <c r="D100" i="18"/>
  <c r="A100" i="18"/>
  <c r="D99" i="18"/>
  <c r="A99" i="18"/>
  <c r="D98" i="18"/>
  <c r="A98" i="18"/>
  <c r="D97" i="18"/>
  <c r="A97" i="18"/>
  <c r="D96" i="18"/>
  <c r="A96" i="18"/>
  <c r="D95" i="18"/>
  <c r="A95" i="18"/>
  <c r="D94" i="18"/>
  <c r="A94" i="18"/>
  <c r="D93" i="18"/>
  <c r="A93" i="18"/>
  <c r="D92" i="18"/>
  <c r="A92" i="18"/>
  <c r="D91" i="18"/>
  <c r="A91" i="18"/>
  <c r="D90" i="18"/>
  <c r="A90" i="18"/>
  <c r="D89" i="18"/>
  <c r="A89" i="18"/>
  <c r="D88" i="18"/>
  <c r="A88" i="18"/>
  <c r="D87" i="18"/>
  <c r="A87" i="18"/>
  <c r="D86" i="18"/>
  <c r="A86" i="18"/>
  <c r="D85" i="18"/>
  <c r="A85" i="18"/>
  <c r="D84" i="18"/>
  <c r="A84" i="18"/>
  <c r="D83" i="18"/>
  <c r="A83" i="18"/>
  <c r="D82" i="18"/>
  <c r="A82" i="18"/>
  <c r="D81" i="18"/>
  <c r="A81" i="18"/>
  <c r="D80" i="18"/>
  <c r="A80" i="18"/>
  <c r="D79" i="18"/>
  <c r="A79" i="18"/>
  <c r="D78" i="18"/>
  <c r="A78" i="18"/>
  <c r="D77" i="18"/>
  <c r="A77" i="18"/>
  <c r="D76" i="18"/>
  <c r="A76" i="18"/>
  <c r="D75" i="18"/>
  <c r="A75" i="18"/>
  <c r="D74" i="18"/>
  <c r="A74" i="18"/>
  <c r="D73" i="18"/>
  <c r="A73" i="18"/>
  <c r="D72" i="18"/>
  <c r="A72" i="18"/>
  <c r="D71" i="18"/>
  <c r="A71" i="18"/>
  <c r="D70" i="18"/>
  <c r="A70" i="18"/>
  <c r="D69" i="18"/>
  <c r="A69" i="18"/>
  <c r="D68" i="18"/>
  <c r="A68" i="18"/>
  <c r="D67" i="18"/>
  <c r="A67" i="18"/>
  <c r="D66" i="18"/>
  <c r="A66" i="18"/>
  <c r="D65" i="18"/>
  <c r="A65" i="18"/>
  <c r="D64" i="18"/>
  <c r="A64" i="18"/>
  <c r="D63" i="18"/>
  <c r="A63" i="18"/>
  <c r="D62" i="18"/>
  <c r="A62" i="18"/>
  <c r="D61" i="18"/>
  <c r="A61" i="18"/>
  <c r="D60" i="18"/>
  <c r="A60" i="18"/>
  <c r="D59" i="18"/>
  <c r="A59" i="18"/>
  <c r="D58" i="18"/>
  <c r="A58" i="18"/>
  <c r="D57" i="18"/>
  <c r="A57" i="18"/>
  <c r="D56" i="18"/>
  <c r="A56" i="18"/>
  <c r="D55" i="18"/>
  <c r="A55" i="18"/>
  <c r="D54" i="18"/>
  <c r="A54" i="18"/>
  <c r="D53" i="18"/>
  <c r="A53" i="18"/>
  <c r="D52" i="18"/>
  <c r="A52" i="18"/>
  <c r="D51" i="18"/>
  <c r="A51" i="18"/>
  <c r="D50" i="18"/>
  <c r="A50" i="18"/>
  <c r="D49" i="18"/>
  <c r="A49" i="18"/>
  <c r="D48" i="18"/>
  <c r="A48" i="18"/>
  <c r="D47" i="18"/>
  <c r="A47" i="18"/>
  <c r="D46" i="18"/>
  <c r="A46" i="18"/>
  <c r="D45" i="18"/>
  <c r="A45" i="18"/>
  <c r="D44" i="18"/>
  <c r="A44" i="18"/>
  <c r="D43" i="18"/>
  <c r="A43" i="18"/>
  <c r="D42" i="18"/>
  <c r="A42" i="18"/>
  <c r="D41" i="18"/>
  <c r="A41" i="18"/>
  <c r="D40" i="18"/>
  <c r="A40" i="18"/>
  <c r="D39" i="18"/>
  <c r="A39" i="18"/>
  <c r="D38" i="18"/>
  <c r="A38" i="18"/>
  <c r="D37" i="18"/>
  <c r="A37" i="18"/>
  <c r="D36" i="18"/>
  <c r="A36" i="18"/>
  <c r="D35" i="18"/>
  <c r="A35" i="18"/>
  <c r="D34" i="18"/>
  <c r="A34" i="18"/>
  <c r="D33" i="18"/>
  <c r="A33" i="18"/>
  <c r="D32" i="18"/>
  <c r="A32" i="18"/>
  <c r="D31" i="18"/>
  <c r="A31" i="18"/>
  <c r="D30" i="18"/>
  <c r="A30" i="18"/>
  <c r="D29" i="18"/>
  <c r="A29" i="18"/>
  <c r="D28" i="18"/>
  <c r="A28" i="18"/>
  <c r="D27" i="18"/>
  <c r="A27" i="18"/>
  <c r="D26" i="18"/>
  <c r="A26" i="18"/>
  <c r="D25" i="18"/>
  <c r="A25" i="18"/>
  <c r="D24" i="18"/>
  <c r="A24" i="18"/>
  <c r="D23" i="18"/>
  <c r="A23" i="18"/>
  <c r="D22" i="18"/>
  <c r="A22" i="18"/>
  <c r="D21" i="18"/>
  <c r="A21" i="18"/>
  <c r="D20" i="18"/>
  <c r="A20" i="18"/>
  <c r="D19" i="18"/>
  <c r="A19" i="18"/>
  <c r="D18" i="18"/>
  <c r="A18" i="18"/>
  <c r="D17" i="18"/>
  <c r="A17" i="18"/>
  <c r="D16" i="18"/>
  <c r="A16" i="18"/>
  <c r="D15" i="18"/>
  <c r="A15" i="18"/>
  <c r="D14" i="18"/>
  <c r="A14" i="18"/>
  <c r="D13" i="18"/>
  <c r="A13" i="18"/>
  <c r="D12" i="18"/>
  <c r="A12" i="18"/>
  <c r="D11" i="18"/>
  <c r="A11" i="18"/>
  <c r="D10" i="18"/>
  <c r="A10" i="18"/>
  <c r="D9" i="18"/>
  <c r="A9" i="18"/>
  <c r="D8" i="18"/>
  <c r="A8" i="18"/>
  <c r="D7" i="18"/>
  <c r="A7" i="18"/>
  <c r="D6" i="18"/>
  <c r="A6" i="18"/>
  <c r="D5" i="18"/>
  <c r="A5" i="18"/>
  <c r="D4" i="18"/>
  <c r="A4" i="18"/>
  <c r="BD145" i="205"/>
  <c r="BG167" i="332" l="1"/>
  <c r="BG156" i="332"/>
  <c r="BG180" i="332" s="1"/>
  <c r="BG182" i="332" s="1"/>
  <c r="BE180" i="332"/>
  <c r="BE182" i="332" s="1"/>
  <c r="BK179" i="332"/>
  <c r="BK181" i="332" s="1"/>
  <c r="BK183" i="332" s="1"/>
  <c r="BK206" i="332"/>
  <c r="BK207" i="332" s="1"/>
  <c r="BK208" i="332" s="1"/>
  <c r="BK190" i="332"/>
  <c r="BK170" i="332"/>
  <c r="BK171" i="332" s="1"/>
  <c r="BK172" i="332" s="1"/>
  <c r="BK173" i="332"/>
  <c r="BK167" i="332"/>
  <c r="BE170" i="332"/>
  <c r="BE171" i="332" s="1"/>
  <c r="BE179" i="332"/>
  <c r="BE181" i="332" s="1"/>
  <c r="BE183" i="332" s="1"/>
  <c r="AG36" i="332" s="1"/>
  <c r="AQ28" i="332"/>
  <c r="BK199" i="332"/>
  <c r="BE199" i="332"/>
  <c r="BE206" i="332"/>
  <c r="BE207" i="332" s="1"/>
  <c r="BE208" i="332" s="1"/>
  <c r="AG44" i="332" s="1"/>
  <c r="BG155" i="332"/>
  <c r="BE190" i="332"/>
  <c r="AG28" i="332"/>
  <c r="AQ48" i="332"/>
  <c r="AG48" i="332"/>
  <c r="AQ1" i="332"/>
  <c r="AK48" i="332"/>
  <c r="AK36" i="332"/>
  <c r="AK32" i="332"/>
  <c r="AB40" i="332"/>
  <c r="AB44" i="332"/>
  <c r="AK28" i="332"/>
  <c r="AB28" i="332"/>
  <c r="AK40" i="332"/>
  <c r="AB32" i="332"/>
  <c r="AB2" i="332"/>
  <c r="AB48" i="332"/>
  <c r="AB36" i="332"/>
  <c r="BK182" i="331"/>
  <c r="AG16" i="331"/>
  <c r="AQ16" i="331"/>
  <c r="AQ48" i="331"/>
  <c r="AG48" i="331"/>
  <c r="BK167" i="331"/>
  <c r="BE170" i="331"/>
  <c r="BE171" i="331" s="1"/>
  <c r="BE172" i="331" s="1"/>
  <c r="BE179" i="331"/>
  <c r="BE181" i="331" s="1"/>
  <c r="BE183" i="331" s="1"/>
  <c r="AG36" i="331" s="1"/>
  <c r="BK199" i="331"/>
  <c r="AQ28" i="331"/>
  <c r="BE199" i="331"/>
  <c r="BE206" i="331"/>
  <c r="BE207" i="331" s="1"/>
  <c r="BE208" i="331" s="1"/>
  <c r="AG44" i="331" s="1"/>
  <c r="BE190" i="331"/>
  <c r="BG155" i="331"/>
  <c r="AG28" i="331"/>
  <c r="AQ1" i="331"/>
  <c r="AK32" i="331"/>
  <c r="AB40" i="331"/>
  <c r="AK48" i="331"/>
  <c r="AB44" i="331"/>
  <c r="AK36" i="331"/>
  <c r="AK28" i="331"/>
  <c r="AB36" i="331"/>
  <c r="AB28" i="331"/>
  <c r="AB2" i="331"/>
  <c r="AK40" i="331"/>
  <c r="AB32" i="331"/>
  <c r="AB48" i="331"/>
  <c r="AK44" i="331"/>
  <c r="BK179" i="331"/>
  <c r="BK181" i="331" s="1"/>
  <c r="BK183" i="331" s="1"/>
  <c r="BK206" i="331"/>
  <c r="BK207" i="331" s="1"/>
  <c r="BK208" i="331" s="1"/>
  <c r="BK170" i="331"/>
  <c r="BK171" i="331" s="1"/>
  <c r="BK172" i="331" s="1"/>
  <c r="BK190" i="331"/>
  <c r="BE173" i="331"/>
  <c r="AG40" i="331" s="1"/>
  <c r="BE167" i="331"/>
  <c r="AG16" i="330"/>
  <c r="AQ16" i="330"/>
  <c r="BK192" i="330"/>
  <c r="BK193" i="330" s="1"/>
  <c r="BK194" i="330" s="1"/>
  <c r="BK191" i="330"/>
  <c r="BK183" i="330"/>
  <c r="BG167" i="330"/>
  <c r="BE167" i="330"/>
  <c r="AQ1" i="330"/>
  <c r="AB40" i="330"/>
  <c r="AK48" i="330"/>
  <c r="AB2" i="330"/>
  <c r="AB48" i="330"/>
  <c r="AK40" i="330"/>
  <c r="AK28" i="330"/>
  <c r="AK32" i="330"/>
  <c r="AB28" i="330"/>
  <c r="AK36" i="330"/>
  <c r="AB32" i="330"/>
  <c r="AB36" i="330"/>
  <c r="AB44" i="330"/>
  <c r="BE170" i="330"/>
  <c r="BE171" i="330" s="1"/>
  <c r="BE172" i="330" s="1"/>
  <c r="BE179" i="330"/>
  <c r="BE181" i="330" s="1"/>
  <c r="BE183" i="330" s="1"/>
  <c r="AG36" i="330" s="1"/>
  <c r="BK199" i="330"/>
  <c r="BE199" i="330"/>
  <c r="BG155" i="330"/>
  <c r="AQ28" i="330"/>
  <c r="BE206" i="330"/>
  <c r="BE207" i="330" s="1"/>
  <c r="BE208" i="330" s="1"/>
  <c r="AG44" i="330" s="1"/>
  <c r="AG28" i="330"/>
  <c r="BE190" i="330"/>
  <c r="AG48" i="330"/>
  <c r="AQ48" i="330"/>
  <c r="BK173" i="330"/>
  <c r="AQ48" i="329"/>
  <c r="AG48" i="329"/>
  <c r="BK179" i="329"/>
  <c r="BK181" i="329" s="1"/>
  <c r="BK183" i="329" s="1"/>
  <c r="BK206" i="329"/>
  <c r="BK207" i="329" s="1"/>
  <c r="BK208" i="329" s="1"/>
  <c r="BK190" i="329"/>
  <c r="BK170" i="329"/>
  <c r="BK171" i="329" s="1"/>
  <c r="AQ1" i="329"/>
  <c r="AB40" i="329"/>
  <c r="AK48" i="329"/>
  <c r="AB44" i="329"/>
  <c r="AK36" i="329"/>
  <c r="AK28" i="329"/>
  <c r="AB28" i="329"/>
  <c r="AK40" i="329"/>
  <c r="AB32" i="329"/>
  <c r="AB48" i="329"/>
  <c r="AB2" i="329"/>
  <c r="AB36" i="329"/>
  <c r="AK32" i="329"/>
  <c r="BG167" i="329"/>
  <c r="BE173" i="329"/>
  <c r="AG40" i="329" s="1"/>
  <c r="BE167" i="329"/>
  <c r="AG16" i="329"/>
  <c r="AQ16" i="329"/>
  <c r="BE170" i="329"/>
  <c r="BE171" i="329" s="1"/>
  <c r="BE172" i="329" s="1"/>
  <c r="BE179" i="329"/>
  <c r="BE181" i="329" s="1"/>
  <c r="BE183" i="329" s="1"/>
  <c r="AG36" i="329" s="1"/>
  <c r="BK199" i="329"/>
  <c r="BE199" i="329"/>
  <c r="AQ28" i="329"/>
  <c r="BE206" i="329"/>
  <c r="BE207" i="329" s="1"/>
  <c r="BE208" i="329" s="1"/>
  <c r="AG44" i="329" s="1"/>
  <c r="BG155" i="329"/>
  <c r="BE190" i="329"/>
  <c r="AG28" i="329"/>
  <c r="BK179" i="328"/>
  <c r="BK181" i="328" s="1"/>
  <c r="BK183" i="328" s="1"/>
  <c r="BK206" i="328"/>
  <c r="BK207" i="328" s="1"/>
  <c r="BK208" i="328" s="1"/>
  <c r="BK170" i="328"/>
  <c r="BK171" i="328" s="1"/>
  <c r="BK172" i="328" s="1"/>
  <c r="BK190" i="328"/>
  <c r="BG156" i="328"/>
  <c r="BG180" i="328" s="1"/>
  <c r="BG182" i="328" s="1"/>
  <c r="BE180" i="328"/>
  <c r="BE182" i="328" s="1"/>
  <c r="AQ1" i="328"/>
  <c r="AB40" i="328"/>
  <c r="AK48" i="328"/>
  <c r="AB44" i="328"/>
  <c r="AK36" i="328"/>
  <c r="AK32" i="328"/>
  <c r="AK28" i="328"/>
  <c r="AB36" i="328"/>
  <c r="AK40" i="328"/>
  <c r="AB48" i="328"/>
  <c r="AB2" i="328"/>
  <c r="AB28" i="328"/>
  <c r="AB32" i="328"/>
  <c r="BO170" i="328"/>
  <c r="AG7" i="328" s="1"/>
  <c r="BG167" i="328"/>
  <c r="BE170" i="328"/>
  <c r="BE171" i="328" s="1"/>
  <c r="BK199" i="328"/>
  <c r="BE179" i="328"/>
  <c r="BE181" i="328" s="1"/>
  <c r="BE183" i="328" s="1"/>
  <c r="AG36" i="328" s="1"/>
  <c r="BE199" i="328"/>
  <c r="AQ28" i="328"/>
  <c r="AG28" i="328"/>
  <c r="BE206" i="328"/>
  <c r="BE207" i="328" s="1"/>
  <c r="BE208" i="328" s="1"/>
  <c r="AG44" i="328" s="1"/>
  <c r="BG155" i="328"/>
  <c r="BE190" i="328"/>
  <c r="BK173" i="328"/>
  <c r="BK167" i="328"/>
  <c r="AG16" i="328"/>
  <c r="AQ16" i="328"/>
  <c r="BK200" i="328"/>
  <c r="BE200" i="328"/>
  <c r="BK167" i="327"/>
  <c r="AQ1" i="327"/>
  <c r="AK48" i="327"/>
  <c r="AK36" i="327"/>
  <c r="AK28" i="327"/>
  <c r="AB48" i="327"/>
  <c r="AB36" i="327"/>
  <c r="AB28" i="327"/>
  <c r="AB40" i="327"/>
  <c r="AB44" i="327"/>
  <c r="AK32" i="327"/>
  <c r="AB32" i="327"/>
  <c r="AK40" i="327"/>
  <c r="AB2" i="327"/>
  <c r="AG16" i="327"/>
  <c r="AQ16" i="327"/>
  <c r="BK200" i="327"/>
  <c r="BE200" i="327"/>
  <c r="BE170" i="327"/>
  <c r="BE171" i="327" s="1"/>
  <c r="BE172" i="327" s="1"/>
  <c r="BK199" i="327"/>
  <c r="BE199" i="327"/>
  <c r="AG28" i="327"/>
  <c r="BE179" i="327"/>
  <c r="BE181" i="327" s="1"/>
  <c r="BE183" i="327" s="1"/>
  <c r="AG36" i="327" s="1"/>
  <c r="AQ28" i="327"/>
  <c r="BE206" i="327"/>
  <c r="BE207" i="327" s="1"/>
  <c r="BE208" i="327" s="1"/>
  <c r="AG44" i="327" s="1"/>
  <c r="BG155" i="327"/>
  <c r="BE190" i="327"/>
  <c r="BG156" i="327"/>
  <c r="BG180" i="327" s="1"/>
  <c r="BG182" i="327" s="1"/>
  <c r="BE180" i="327"/>
  <c r="BE182" i="327" s="1"/>
  <c r="BE167" i="327"/>
  <c r="BK179" i="327"/>
  <c r="BK181" i="327" s="1"/>
  <c r="BK183" i="327" s="1"/>
  <c r="BK206" i="327"/>
  <c r="BK207" i="327" s="1"/>
  <c r="BK208" i="327" s="1"/>
  <c r="BK170" i="327"/>
  <c r="BK171" i="327" s="1"/>
  <c r="BK172" i="327" s="1"/>
  <c r="BK190" i="327"/>
  <c r="AK44" i="327"/>
  <c r="BG179" i="326"/>
  <c r="BG181" i="326" s="1"/>
  <c r="BG183" i="326" s="1"/>
  <c r="AQ36" i="326" s="1"/>
  <c r="BG199" i="326"/>
  <c r="BG206" i="326"/>
  <c r="BG170" i="326"/>
  <c r="BG171" i="326" s="1"/>
  <c r="BG172" i="326" s="1"/>
  <c r="BG190" i="326"/>
  <c r="AB7" i="326"/>
  <c r="CC5" i="326"/>
  <c r="BD150" i="326"/>
  <c r="C7" i="326" s="1"/>
  <c r="T5" i="326"/>
  <c r="BK197" i="326"/>
  <c r="AQ10" i="326"/>
  <c r="BG197" i="326"/>
  <c r="BG200" i="326" s="1"/>
  <c r="AF10" i="326"/>
  <c r="AB4" i="326"/>
  <c r="BE197" i="326"/>
  <c r="AB10" i="326"/>
  <c r="L8" i="326"/>
  <c r="AG7" i="326"/>
  <c r="AQ13" i="326"/>
  <c r="AQ2" i="326"/>
  <c r="AB12" i="326"/>
  <c r="P8" i="326"/>
  <c r="BK165" i="326"/>
  <c r="BK166" i="326" s="1"/>
  <c r="BG165" i="326"/>
  <c r="BG166" i="326" s="1"/>
  <c r="BE165" i="326"/>
  <c r="BE166" i="326" s="1"/>
  <c r="BK179" i="326"/>
  <c r="BK181" i="326" s="1"/>
  <c r="BK183" i="326" s="1"/>
  <c r="BK206" i="326"/>
  <c r="BK190" i="326"/>
  <c r="BK170" i="326"/>
  <c r="BK171" i="326" s="1"/>
  <c r="BK172" i="326" s="1"/>
  <c r="BE192" i="326"/>
  <c r="BE193" i="326" s="1"/>
  <c r="BE194" i="326" s="1"/>
  <c r="AG32" i="326" s="1"/>
  <c r="BE191" i="326"/>
  <c r="BE181" i="326"/>
  <c r="BE183" i="326" s="1"/>
  <c r="AG36" i="326" s="1"/>
  <c r="BK205" i="326"/>
  <c r="BK207" i="326" s="1"/>
  <c r="BK208" i="326" s="1"/>
  <c r="BG205" i="326"/>
  <c r="BE205" i="326"/>
  <c r="BG156" i="326"/>
  <c r="BG180" i="326" s="1"/>
  <c r="BG182" i="326" s="1"/>
  <c r="BE180" i="326"/>
  <c r="BE182" i="326" s="1"/>
  <c r="BE171" i="326"/>
  <c r="BE172" i="326" s="1"/>
  <c r="BK179" i="325"/>
  <c r="BK181" i="325" s="1"/>
  <c r="BK183" i="325" s="1"/>
  <c r="BK170" i="325"/>
  <c r="BK171" i="325" s="1"/>
  <c r="BK172" i="325" s="1"/>
  <c r="BK206" i="325"/>
  <c r="BK207" i="325" s="1"/>
  <c r="BK208" i="325" s="1"/>
  <c r="BK190" i="325"/>
  <c r="BK200" i="325"/>
  <c r="BE200" i="325"/>
  <c r="BK173" i="325"/>
  <c r="BK167" i="325"/>
  <c r="AQ1" i="325"/>
  <c r="AB32" i="325"/>
  <c r="AK40" i="325"/>
  <c r="AB40" i="325"/>
  <c r="AK48" i="325"/>
  <c r="AB44" i="325"/>
  <c r="AK36" i="325"/>
  <c r="AK32" i="325"/>
  <c r="AK28" i="325"/>
  <c r="AB48" i="325"/>
  <c r="AB36" i="325"/>
  <c r="AB28" i="325"/>
  <c r="AB2" i="325"/>
  <c r="BE173" i="325"/>
  <c r="AG40" i="325" s="1"/>
  <c r="AG16" i="325"/>
  <c r="AQ16" i="325"/>
  <c r="BE181" i="325"/>
  <c r="BE183" i="325" s="1"/>
  <c r="AG36" i="325" s="1"/>
  <c r="BG199" i="325"/>
  <c r="BG206" i="325"/>
  <c r="BG207" i="325" s="1"/>
  <c r="BG208" i="325" s="1"/>
  <c r="AQ44" i="325" s="1"/>
  <c r="BG170" i="325"/>
  <c r="BG171" i="325" s="1"/>
  <c r="BG172" i="325" s="1"/>
  <c r="BG179" i="325"/>
  <c r="BG181" i="325" s="1"/>
  <c r="BG183" i="325" s="1"/>
  <c r="AQ36" i="325" s="1"/>
  <c r="BG190" i="325"/>
  <c r="BK182" i="325"/>
  <c r="BE192" i="325"/>
  <c r="BE193" i="325" s="1"/>
  <c r="BE194" i="325" s="1"/>
  <c r="AG32" i="325" s="1"/>
  <c r="BE191" i="325"/>
  <c r="BG173" i="325"/>
  <c r="AQ40" i="325" s="1"/>
  <c r="BG167" i="325"/>
  <c r="BE180" i="325"/>
  <c r="BE182" i="325" s="1"/>
  <c r="BG156" i="325"/>
  <c r="BG180" i="325" s="1"/>
  <c r="BG182" i="325" s="1"/>
  <c r="BE170" i="324"/>
  <c r="BE171" i="324" s="1"/>
  <c r="BE172" i="324" s="1"/>
  <c r="BE179" i="324"/>
  <c r="BK199" i="324"/>
  <c r="BE199" i="324"/>
  <c r="AQ28" i="324"/>
  <c r="AG28" i="324"/>
  <c r="BE206" i="324"/>
  <c r="BE190" i="324"/>
  <c r="BG155" i="324"/>
  <c r="BG156" i="324"/>
  <c r="BG180" i="324" s="1"/>
  <c r="BG182" i="324" s="1"/>
  <c r="BE180" i="324"/>
  <c r="BG165" i="324"/>
  <c r="BG166" i="324" s="1"/>
  <c r="BE165" i="324"/>
  <c r="BE166" i="324" s="1"/>
  <c r="BK165" i="324"/>
  <c r="BK166" i="324" s="1"/>
  <c r="BK205" i="324"/>
  <c r="BK207" i="324" s="1"/>
  <c r="BK208" i="324" s="1"/>
  <c r="BG205" i="324"/>
  <c r="BE205" i="324"/>
  <c r="BK178" i="324"/>
  <c r="BG178" i="324"/>
  <c r="BE178" i="324"/>
  <c r="BK177" i="324"/>
  <c r="BK182" i="324" s="1"/>
  <c r="BG177" i="324"/>
  <c r="BE176" i="324"/>
  <c r="BE177" i="324"/>
  <c r="BK176" i="324"/>
  <c r="BE154" i="324"/>
  <c r="BG176" i="324"/>
  <c r="AK48" i="324"/>
  <c r="AB44" i="324"/>
  <c r="AK36" i="324"/>
  <c r="AK32" i="324"/>
  <c r="AK28" i="324"/>
  <c r="AB28" i="324"/>
  <c r="AB2" i="324"/>
  <c r="AQ1" i="324"/>
  <c r="AK40" i="324"/>
  <c r="AB32" i="324"/>
  <c r="AB48" i="324"/>
  <c r="AB40" i="324"/>
  <c r="AB36" i="324"/>
  <c r="AQ16" i="324"/>
  <c r="AG16" i="324"/>
  <c r="BD150" i="324"/>
  <c r="C7" i="324" s="1"/>
  <c r="T5" i="324"/>
  <c r="BK197" i="324"/>
  <c r="AQ10" i="324"/>
  <c r="BG197" i="324"/>
  <c r="BG200" i="324" s="1"/>
  <c r="AQ2" i="324"/>
  <c r="AF10" i="324"/>
  <c r="AB10" i="324"/>
  <c r="CC5" i="324"/>
  <c r="AB4" i="324"/>
  <c r="P8" i="324"/>
  <c r="L8" i="324"/>
  <c r="BE197" i="324"/>
  <c r="AG7" i="324"/>
  <c r="AB7" i="324"/>
  <c r="AQ13" i="324"/>
  <c r="AB12" i="324"/>
  <c r="BK192" i="324"/>
  <c r="BK193" i="324" s="1"/>
  <c r="BK194" i="324" s="1"/>
  <c r="BK191" i="324"/>
  <c r="BK181" i="324"/>
  <c r="AQ1" i="323"/>
  <c r="AB40" i="323"/>
  <c r="AK48" i="323"/>
  <c r="AK36" i="323"/>
  <c r="AK32" i="323"/>
  <c r="AB44" i="323"/>
  <c r="AK28" i="323"/>
  <c r="AK40" i="323"/>
  <c r="AB2" i="323"/>
  <c r="AB48" i="323"/>
  <c r="AB36" i="323"/>
  <c r="AB28" i="323"/>
  <c r="AB32" i="323"/>
  <c r="AK44" i="323"/>
  <c r="BK179" i="323"/>
  <c r="BK181" i="323" s="1"/>
  <c r="BK183" i="323" s="1"/>
  <c r="BK206" i="323"/>
  <c r="BK207" i="323" s="1"/>
  <c r="BK208" i="323" s="1"/>
  <c r="BK170" i="323"/>
  <c r="BK171" i="323" s="1"/>
  <c r="BK190" i="323"/>
  <c r="AG16" i="323"/>
  <c r="AQ16" i="323"/>
  <c r="BE173" i="323"/>
  <c r="AG40" i="323" s="1"/>
  <c r="BE167" i="323"/>
  <c r="BG156" i="323"/>
  <c r="BG180" i="323" s="1"/>
  <c r="BG182" i="323" s="1"/>
  <c r="BE180" i="323"/>
  <c r="BE182" i="323" s="1"/>
  <c r="AQ48" i="323"/>
  <c r="AG48" i="323"/>
  <c r="BG167" i="323"/>
  <c r="BK182" i="323"/>
  <c r="BE170" i="323"/>
  <c r="BE171" i="323" s="1"/>
  <c r="BE172" i="323" s="1"/>
  <c r="BK199" i="323"/>
  <c r="BE199" i="323"/>
  <c r="AQ28" i="323"/>
  <c r="AG28" i="323"/>
  <c r="BE179" i="323"/>
  <c r="BE181" i="323" s="1"/>
  <c r="BE183" i="323" s="1"/>
  <c r="AG36" i="323" s="1"/>
  <c r="BE206" i="323"/>
  <c r="BE207" i="323" s="1"/>
  <c r="BE208" i="323" s="1"/>
  <c r="AG44" i="323" s="1"/>
  <c r="BG155" i="323"/>
  <c r="BE190" i="323"/>
  <c r="BK167" i="322"/>
  <c r="AQ1" i="322"/>
  <c r="AB44" i="322"/>
  <c r="AK32" i="322"/>
  <c r="AB40" i="322"/>
  <c r="AK48" i="322"/>
  <c r="AK36" i="322"/>
  <c r="AK28" i="322"/>
  <c r="AK40" i="322"/>
  <c r="AB2" i="322"/>
  <c r="AB48" i="322"/>
  <c r="AB36" i="322"/>
  <c r="AB32" i="322"/>
  <c r="AB28" i="322"/>
  <c r="AK44" i="322"/>
  <c r="BG167" i="322"/>
  <c r="AG16" i="322"/>
  <c r="AQ16" i="322"/>
  <c r="BG199" i="322"/>
  <c r="BG170" i="322"/>
  <c r="BG171" i="322" s="1"/>
  <c r="BG172" i="322" s="1"/>
  <c r="BG179" i="322"/>
  <c r="BG181" i="322" s="1"/>
  <c r="BG183" i="322" s="1"/>
  <c r="AQ36" i="322" s="1"/>
  <c r="BG206" i="322"/>
  <c r="BG207" i="322" s="1"/>
  <c r="BG208" i="322" s="1"/>
  <c r="AQ44" i="322" s="1"/>
  <c r="BG190" i="322"/>
  <c r="BK200" i="322"/>
  <c r="BE200" i="322"/>
  <c r="BG156" i="322"/>
  <c r="BG180" i="322" s="1"/>
  <c r="BG182" i="322" s="1"/>
  <c r="BE180" i="322"/>
  <c r="BE182" i="322" s="1"/>
  <c r="BE173" i="322"/>
  <c r="AG40" i="322" s="1"/>
  <c r="BK179" i="322"/>
  <c r="BK181" i="322" s="1"/>
  <c r="BK183" i="322" s="1"/>
  <c r="BK206" i="322"/>
  <c r="BK207" i="322" s="1"/>
  <c r="BK208" i="322" s="1"/>
  <c r="BK170" i="322"/>
  <c r="BK171" i="322" s="1"/>
  <c r="BK172" i="322" s="1"/>
  <c r="BK190" i="322"/>
  <c r="BE192" i="322"/>
  <c r="BE193" i="322" s="1"/>
  <c r="BE194" i="322" s="1"/>
  <c r="AG32" i="322" s="1"/>
  <c r="BE191" i="322"/>
  <c r="BK165" i="321"/>
  <c r="BK166" i="321" s="1"/>
  <c r="BG165" i="321"/>
  <c r="BG166" i="321" s="1"/>
  <c r="BE165" i="321"/>
  <c r="BE166" i="321" s="1"/>
  <c r="BK178" i="321"/>
  <c r="BG178" i="321"/>
  <c r="BE178" i="321"/>
  <c r="BK177" i="321"/>
  <c r="BG177" i="321"/>
  <c r="BG182" i="321" s="1"/>
  <c r="BE154" i="321"/>
  <c r="BG176" i="321"/>
  <c r="BE177" i="321"/>
  <c r="BE182" i="321" s="1"/>
  <c r="BK176" i="321"/>
  <c r="BE176" i="321"/>
  <c r="BK179" i="321"/>
  <c r="BK181" i="321" s="1"/>
  <c r="BK183" i="321" s="1"/>
  <c r="BK206" i="321"/>
  <c r="BK190" i="321"/>
  <c r="BK170" i="321"/>
  <c r="BK171" i="321" s="1"/>
  <c r="BK172" i="321" s="1"/>
  <c r="AQ16" i="321"/>
  <c r="AK48" i="321"/>
  <c r="AB44" i="321"/>
  <c r="AK36" i="321"/>
  <c r="AK32" i="321"/>
  <c r="AK28" i="321"/>
  <c r="AB36" i="321"/>
  <c r="AB2" i="321"/>
  <c r="AB48" i="321"/>
  <c r="AB28" i="321"/>
  <c r="AQ1" i="321"/>
  <c r="AK40" i="321"/>
  <c r="AB32" i="321"/>
  <c r="AB40" i="321"/>
  <c r="BE170" i="321"/>
  <c r="BE171" i="321" s="1"/>
  <c r="BE172" i="321" s="1"/>
  <c r="BE179" i="321"/>
  <c r="BE181" i="321" s="1"/>
  <c r="BE183" i="321" s="1"/>
  <c r="AG36" i="321" s="1"/>
  <c r="BK199" i="321"/>
  <c r="BE199" i="321"/>
  <c r="AQ28" i="321"/>
  <c r="AG28" i="321"/>
  <c r="BE206" i="321"/>
  <c r="BG155" i="321"/>
  <c r="BE190" i="321"/>
  <c r="BK205" i="321"/>
  <c r="BG205" i="321"/>
  <c r="BE205" i="321"/>
  <c r="BK182" i="321"/>
  <c r="BD150" i="321"/>
  <c r="C7" i="321" s="1"/>
  <c r="T5" i="321"/>
  <c r="BK197" i="321"/>
  <c r="AQ10" i="321"/>
  <c r="BG197" i="321"/>
  <c r="BG200" i="321" s="1"/>
  <c r="AQ2" i="321"/>
  <c r="AF10" i="321"/>
  <c r="AB12" i="321"/>
  <c r="BE197" i="321"/>
  <c r="AB10" i="321"/>
  <c r="P8" i="321"/>
  <c r="L8" i="321"/>
  <c r="AG7" i="321"/>
  <c r="AB7" i="321"/>
  <c r="AQ13" i="321"/>
  <c r="CC5" i="321"/>
  <c r="AB4" i="321"/>
  <c r="BE192" i="320"/>
  <c r="BE193" i="320" s="1"/>
  <c r="BE194" i="320" s="1"/>
  <c r="AG32" i="320" s="1"/>
  <c r="BE191" i="320"/>
  <c r="AQ1" i="320"/>
  <c r="AB40" i="320"/>
  <c r="AK48" i="320"/>
  <c r="AK36" i="320"/>
  <c r="AK32" i="320"/>
  <c r="AK28" i="320"/>
  <c r="AB2" i="320"/>
  <c r="AB44" i="320"/>
  <c r="AK40" i="320"/>
  <c r="AB48" i="320"/>
  <c r="AB36" i="320"/>
  <c r="AB32" i="320"/>
  <c r="AB28" i="320"/>
  <c r="AK44" i="320"/>
  <c r="BE173" i="320"/>
  <c r="AG40" i="320" s="1"/>
  <c r="BE167" i="320"/>
  <c r="BE183" i="320"/>
  <c r="AG36" i="320" s="1"/>
  <c r="AG16" i="320"/>
  <c r="AQ16" i="320"/>
  <c r="BG173" i="320"/>
  <c r="AQ40" i="320" s="1"/>
  <c r="BG167" i="320"/>
  <c r="BG190" i="320"/>
  <c r="BG179" i="320"/>
  <c r="BG181" i="320" s="1"/>
  <c r="BG183" i="320" s="1"/>
  <c r="AQ36" i="320" s="1"/>
  <c r="BG199" i="320"/>
  <c r="BG170" i="320"/>
  <c r="BG171" i="320" s="1"/>
  <c r="BG172" i="320" s="1"/>
  <c r="BG206" i="320"/>
  <c r="BG207" i="320" s="1"/>
  <c r="BG208" i="320" s="1"/>
  <c r="AQ44" i="320" s="1"/>
  <c r="BG156" i="320"/>
  <c r="BG180" i="320" s="1"/>
  <c r="BG182" i="320" s="1"/>
  <c r="BE180" i="320"/>
  <c r="BE182" i="320" s="1"/>
  <c r="BK200" i="320"/>
  <c r="BE200" i="320"/>
  <c r="BK179" i="320"/>
  <c r="BK181" i="320" s="1"/>
  <c r="BK183" i="320" s="1"/>
  <c r="BK206" i="320"/>
  <c r="BK207" i="320" s="1"/>
  <c r="BK208" i="320" s="1"/>
  <c r="BK170" i="320"/>
  <c r="BK171" i="320" s="1"/>
  <c r="BK190" i="320"/>
  <c r="BE192" i="319"/>
  <c r="BE193" i="319" s="1"/>
  <c r="BE194" i="319" s="1"/>
  <c r="AG32" i="319" s="1"/>
  <c r="BE191" i="319"/>
  <c r="BG156" i="319"/>
  <c r="BG180" i="319" s="1"/>
  <c r="BG182" i="319" s="1"/>
  <c r="BE180" i="319"/>
  <c r="BE182" i="319" s="1"/>
  <c r="BG205" i="319"/>
  <c r="BE205" i="319"/>
  <c r="BK205" i="319"/>
  <c r="BK200" i="319"/>
  <c r="BE200" i="319"/>
  <c r="BG179" i="319"/>
  <c r="BG181" i="319" s="1"/>
  <c r="BG183" i="319" s="1"/>
  <c r="AQ36" i="319" s="1"/>
  <c r="BG170" i="319"/>
  <c r="BG171" i="319" s="1"/>
  <c r="BG172" i="319" s="1"/>
  <c r="BG199" i="319"/>
  <c r="BG206" i="319"/>
  <c r="BG190" i="319"/>
  <c r="BK165" i="319"/>
  <c r="BK166" i="319" s="1"/>
  <c r="BG165" i="319"/>
  <c r="BG166" i="319" s="1"/>
  <c r="BE165" i="319"/>
  <c r="BE166" i="319" s="1"/>
  <c r="BK179" i="319"/>
  <c r="BK181" i="319" s="1"/>
  <c r="BK183" i="319" s="1"/>
  <c r="BK206" i="319"/>
  <c r="BK170" i="319"/>
  <c r="BK171" i="319" s="1"/>
  <c r="BK172" i="319" s="1"/>
  <c r="BK190" i="319"/>
  <c r="AG16" i="319"/>
  <c r="AQ16" i="319"/>
  <c r="BE167" i="318"/>
  <c r="BK200" i="318"/>
  <c r="BE200" i="318"/>
  <c r="BG179" i="318"/>
  <c r="BG181" i="318" s="1"/>
  <c r="BG183" i="318" s="1"/>
  <c r="AQ36" i="318" s="1"/>
  <c r="BG199" i="318"/>
  <c r="BG206" i="318"/>
  <c r="BG207" i="318" s="1"/>
  <c r="BG208" i="318" s="1"/>
  <c r="AQ44" i="318" s="1"/>
  <c r="BG170" i="318"/>
  <c r="BG171" i="318" s="1"/>
  <c r="BG172" i="318" s="1"/>
  <c r="BG190" i="318"/>
  <c r="BE192" i="318"/>
  <c r="BE193" i="318" s="1"/>
  <c r="BE194" i="318" s="1"/>
  <c r="AG32" i="318" s="1"/>
  <c r="BE191" i="318"/>
  <c r="AG16" i="318"/>
  <c r="AQ16" i="318"/>
  <c r="BE183" i="318"/>
  <c r="AG36" i="318" s="1"/>
  <c r="BE171" i="318"/>
  <c r="BE172" i="318" s="1"/>
  <c r="AQ1" i="318"/>
  <c r="AB40" i="318"/>
  <c r="AK36" i="318"/>
  <c r="AB44" i="318"/>
  <c r="AK32" i="318"/>
  <c r="AK28" i="318"/>
  <c r="AK48" i="318"/>
  <c r="AB32" i="318"/>
  <c r="AK40" i="318"/>
  <c r="AB48" i="318"/>
  <c r="AB36" i="318"/>
  <c r="AB2" i="318"/>
  <c r="AB28" i="318"/>
  <c r="BG167" i="318"/>
  <c r="BK179" i="318"/>
  <c r="BK181" i="318" s="1"/>
  <c r="BK183" i="318" s="1"/>
  <c r="BK206" i="318"/>
  <c r="BK207" i="318" s="1"/>
  <c r="BK208" i="318" s="1"/>
  <c r="BK170" i="318"/>
  <c r="BK171" i="318" s="1"/>
  <c r="BK190" i="318"/>
  <c r="BG156" i="318"/>
  <c r="BG180" i="318" s="1"/>
  <c r="BG182" i="318" s="1"/>
  <c r="BE180" i="318"/>
  <c r="BE182" i="318" s="1"/>
  <c r="AQ1" i="317"/>
  <c r="AB40" i="317"/>
  <c r="AK48" i="317"/>
  <c r="AB2" i="317"/>
  <c r="AB48" i="317"/>
  <c r="AK40" i="317"/>
  <c r="AK28" i="317"/>
  <c r="AK32" i="317"/>
  <c r="AB28" i="317"/>
  <c r="AK36" i="317"/>
  <c r="AB32" i="317"/>
  <c r="AB36" i="317"/>
  <c r="AB44" i="317"/>
  <c r="BG167" i="317"/>
  <c r="BE170" i="317"/>
  <c r="BE171" i="317" s="1"/>
  <c r="BE172" i="317" s="1"/>
  <c r="BE179" i="317"/>
  <c r="BE181" i="317" s="1"/>
  <c r="BE183" i="317" s="1"/>
  <c r="AG36" i="317" s="1"/>
  <c r="BK199" i="317"/>
  <c r="BE199" i="317"/>
  <c r="BG155" i="317"/>
  <c r="AQ28" i="317"/>
  <c r="AG28" i="317"/>
  <c r="BE206" i="317"/>
  <c r="BE207" i="317" s="1"/>
  <c r="BE208" i="317" s="1"/>
  <c r="AG44" i="317" s="1"/>
  <c r="BE190" i="317"/>
  <c r="BE167" i="317"/>
  <c r="BK192" i="317"/>
  <c r="BK193" i="317" s="1"/>
  <c r="BK194" i="317" s="1"/>
  <c r="BK191" i="317"/>
  <c r="AG48" i="317"/>
  <c r="AQ48" i="317"/>
  <c r="BK183" i="317"/>
  <c r="AK44" i="317"/>
  <c r="BK173" i="317"/>
  <c r="BG182" i="317"/>
  <c r="AG16" i="317"/>
  <c r="AQ16" i="317"/>
  <c r="BK165" i="316"/>
  <c r="BK166" i="316" s="1"/>
  <c r="BG165" i="316"/>
  <c r="BG166" i="316" s="1"/>
  <c r="BE165" i="316"/>
  <c r="BE166" i="316" s="1"/>
  <c r="BE192" i="316"/>
  <c r="BE193" i="316" s="1"/>
  <c r="BE194" i="316" s="1"/>
  <c r="AG32" i="316" s="1"/>
  <c r="BE191" i="316"/>
  <c r="BE180" i="316"/>
  <c r="BE182" i="316" s="1"/>
  <c r="BG156" i="316"/>
  <c r="BG180" i="316" s="1"/>
  <c r="BG182" i="316" s="1"/>
  <c r="BG179" i="316"/>
  <c r="BG181" i="316" s="1"/>
  <c r="BG183" i="316" s="1"/>
  <c r="AQ36" i="316" s="1"/>
  <c r="BG190" i="316"/>
  <c r="BG199" i="316"/>
  <c r="BG206" i="316"/>
  <c r="BG207" i="316" s="1"/>
  <c r="BG208" i="316" s="1"/>
  <c r="AQ44" i="316" s="1"/>
  <c r="BG170" i="316"/>
  <c r="BG171" i="316" s="1"/>
  <c r="BG172" i="316" s="1"/>
  <c r="AK44" i="316"/>
  <c r="BE207" i="316"/>
  <c r="BE208" i="316" s="1"/>
  <c r="AG44" i="316" s="1"/>
  <c r="AB40" i="316"/>
  <c r="AK40" i="316"/>
  <c r="AB2" i="316"/>
  <c r="AQ1" i="316"/>
  <c r="AB48" i="316"/>
  <c r="AB36" i="316"/>
  <c r="AB32" i="316"/>
  <c r="AK48" i="316"/>
  <c r="AB44" i="316"/>
  <c r="AK36" i="316"/>
  <c r="AK32" i="316"/>
  <c r="AK28" i="316"/>
  <c r="AB28" i="316"/>
  <c r="BK179" i="316"/>
  <c r="BK181" i="316" s="1"/>
  <c r="BK183" i="316" s="1"/>
  <c r="BK190" i="316"/>
  <c r="BK170" i="316"/>
  <c r="BK171" i="316" s="1"/>
  <c r="BK172" i="316" s="1"/>
  <c r="BK206" i="316"/>
  <c r="BK207" i="316" s="1"/>
  <c r="BK208" i="316" s="1"/>
  <c r="AB12" i="316"/>
  <c r="CC5" i="316"/>
  <c r="AB10" i="316"/>
  <c r="AQ13" i="316"/>
  <c r="AB7" i="316"/>
  <c r="BD150" i="316"/>
  <c r="C7" i="316" s="1"/>
  <c r="T5" i="316"/>
  <c r="AQ2" i="316"/>
  <c r="BK197" i="316"/>
  <c r="AQ10" i="316"/>
  <c r="BG197" i="316"/>
  <c r="BG200" i="316" s="1"/>
  <c r="AF10" i="316"/>
  <c r="AB4" i="316"/>
  <c r="BE197" i="316"/>
  <c r="P8" i="316"/>
  <c r="L8" i="316"/>
  <c r="AG7" i="316"/>
  <c r="BE181" i="316"/>
  <c r="BE183" i="316" s="1"/>
  <c r="AG36" i="316" s="1"/>
  <c r="BE171" i="316"/>
  <c r="BE172" i="316" s="1"/>
  <c r="BG167" i="315"/>
  <c r="AG16" i="315"/>
  <c r="AQ16" i="315"/>
  <c r="BE167" i="315"/>
  <c r="AQ1" i="315"/>
  <c r="AB40" i="315"/>
  <c r="AK48" i="315"/>
  <c r="AB2" i="315"/>
  <c r="AB48" i="315"/>
  <c r="AK40" i="315"/>
  <c r="AK28" i="315"/>
  <c r="AK32" i="315"/>
  <c r="AB28" i="315"/>
  <c r="AK36" i="315"/>
  <c r="AB32" i="315"/>
  <c r="AB36" i="315"/>
  <c r="AB44" i="315"/>
  <c r="BE170" i="315"/>
  <c r="BE171" i="315" s="1"/>
  <c r="BE172" i="315" s="1"/>
  <c r="BE179" i="315"/>
  <c r="BE181" i="315" s="1"/>
  <c r="BE183" i="315" s="1"/>
  <c r="AG36" i="315" s="1"/>
  <c r="BK199" i="315"/>
  <c r="BE199" i="315"/>
  <c r="BG155" i="315"/>
  <c r="AQ28" i="315"/>
  <c r="BE206" i="315"/>
  <c r="BE207" i="315" s="1"/>
  <c r="BE208" i="315" s="1"/>
  <c r="AG44" i="315" s="1"/>
  <c r="AG28" i="315"/>
  <c r="BE190" i="315"/>
  <c r="BK192" i="315"/>
  <c r="BK193" i="315" s="1"/>
  <c r="BK194" i="315" s="1"/>
  <c r="BK191" i="315"/>
  <c r="BK183" i="315"/>
  <c r="AK44" i="315"/>
  <c r="AG48" i="315"/>
  <c r="AQ48" i="315"/>
  <c r="BK173" i="315"/>
  <c r="BE182" i="315"/>
  <c r="BG182" i="315"/>
  <c r="BG167" i="314"/>
  <c r="AG16" i="314"/>
  <c r="AQ16" i="314"/>
  <c r="BG156" i="314"/>
  <c r="BG180" i="314" s="1"/>
  <c r="BG182" i="314" s="1"/>
  <c r="BE180" i="314"/>
  <c r="BE182" i="314" s="1"/>
  <c r="AQ1" i="314"/>
  <c r="AB40" i="314"/>
  <c r="AK48" i="314"/>
  <c r="AB44" i="314"/>
  <c r="AK36" i="314"/>
  <c r="AK32" i="314"/>
  <c r="AK28" i="314"/>
  <c r="AB48" i="314"/>
  <c r="AB36" i="314"/>
  <c r="AB32" i="314"/>
  <c r="AB28" i="314"/>
  <c r="AK40" i="314"/>
  <c r="AK44" i="314"/>
  <c r="AB2" i="314"/>
  <c r="BE170" i="314"/>
  <c r="BE171" i="314" s="1"/>
  <c r="BE172" i="314" s="1"/>
  <c r="BE179" i="314"/>
  <c r="BE181" i="314" s="1"/>
  <c r="BE183" i="314" s="1"/>
  <c r="AG36" i="314" s="1"/>
  <c r="BK199" i="314"/>
  <c r="AG28" i="314"/>
  <c r="BE206" i="314"/>
  <c r="BE207" i="314" s="1"/>
  <c r="BE208" i="314" s="1"/>
  <c r="AG44" i="314" s="1"/>
  <c r="BG155" i="314"/>
  <c r="BE199" i="314"/>
  <c r="AQ28" i="314"/>
  <c r="BE190" i="314"/>
  <c r="BE167" i="314"/>
  <c r="BK173" i="314"/>
  <c r="BK167" i="314"/>
  <c r="BK179" i="314"/>
  <c r="BK181" i="314" s="1"/>
  <c r="BK183" i="314" s="1"/>
  <c r="BK206" i="314"/>
  <c r="BK207" i="314" s="1"/>
  <c r="BK208" i="314" s="1"/>
  <c r="BK190" i="314"/>
  <c r="BK170" i="314"/>
  <c r="BK171" i="314" s="1"/>
  <c r="BK172" i="314" s="1"/>
  <c r="BK200" i="314"/>
  <c r="BE200" i="314"/>
  <c r="BG156" i="313"/>
  <c r="BG180" i="313" s="1"/>
  <c r="BG182" i="313" s="1"/>
  <c r="BE180" i="313"/>
  <c r="BE182" i="313" s="1"/>
  <c r="BG167" i="313"/>
  <c r="BE173" i="313"/>
  <c r="AG40" i="313" s="1"/>
  <c r="BE167" i="313"/>
  <c r="BK192" i="313"/>
  <c r="BK193" i="313" s="1"/>
  <c r="BK194" i="313" s="1"/>
  <c r="BK191" i="313"/>
  <c r="BK183" i="313"/>
  <c r="AG48" i="313"/>
  <c r="AQ48" i="313"/>
  <c r="AQ1" i="313"/>
  <c r="AB40" i="313"/>
  <c r="AB48" i="313"/>
  <c r="AK40" i="313"/>
  <c r="AK28" i="313"/>
  <c r="AK32" i="313"/>
  <c r="AB28" i="313"/>
  <c r="AK36" i="313"/>
  <c r="AB32" i="313"/>
  <c r="AB36" i="313"/>
  <c r="AB44" i="313"/>
  <c r="AB2" i="313"/>
  <c r="AK48" i="313"/>
  <c r="AK44" i="313"/>
  <c r="BE170" i="313"/>
  <c r="BE171" i="313" s="1"/>
  <c r="BE172" i="313" s="1"/>
  <c r="BE179" i="313"/>
  <c r="BE181" i="313" s="1"/>
  <c r="BE183" i="313" s="1"/>
  <c r="AG36" i="313" s="1"/>
  <c r="BK199" i="313"/>
  <c r="BE199" i="313"/>
  <c r="BG155" i="313"/>
  <c r="AQ28" i="313"/>
  <c r="BE206" i="313"/>
  <c r="BE207" i="313" s="1"/>
  <c r="BE208" i="313" s="1"/>
  <c r="AG44" i="313" s="1"/>
  <c r="AG28" i="313"/>
  <c r="BE190" i="313"/>
  <c r="AG16" i="313"/>
  <c r="AQ16" i="313"/>
  <c r="AB40" i="312"/>
  <c r="AK48" i="312"/>
  <c r="AK36" i="312"/>
  <c r="AK32" i="312"/>
  <c r="AK28" i="312"/>
  <c r="AB44" i="312"/>
  <c r="AK40" i="312"/>
  <c r="AB32" i="312"/>
  <c r="AB48" i="312"/>
  <c r="AB2" i="312"/>
  <c r="AQ1" i="312"/>
  <c r="AB36" i="312"/>
  <c r="AB28" i="312"/>
  <c r="AQ16" i="312"/>
  <c r="AG16" i="312"/>
  <c r="BG167" i="312"/>
  <c r="BG156" i="312"/>
  <c r="BG180" i="312" s="1"/>
  <c r="BG182" i="312" s="1"/>
  <c r="BE180" i="312"/>
  <c r="BE182" i="312" s="1"/>
  <c r="BK206" i="312"/>
  <c r="BK207" i="312" s="1"/>
  <c r="BK208" i="312" s="1"/>
  <c r="BK179" i="312"/>
  <c r="BK181" i="312" s="1"/>
  <c r="BK183" i="312" s="1"/>
  <c r="BK190" i="312"/>
  <c r="BK170" i="312"/>
  <c r="BK171" i="312" s="1"/>
  <c r="BE200" i="312"/>
  <c r="BK200" i="312"/>
  <c r="BE179" i="312"/>
  <c r="BE181" i="312" s="1"/>
  <c r="BE183" i="312" s="1"/>
  <c r="AG36" i="312" s="1"/>
  <c r="BK199" i="312"/>
  <c r="AQ28" i="312"/>
  <c r="BE199" i="312"/>
  <c r="BE206" i="312"/>
  <c r="BE207" i="312" s="1"/>
  <c r="BE208" i="312" s="1"/>
  <c r="AG44" i="312" s="1"/>
  <c r="BE190" i="312"/>
  <c r="AG28" i="312"/>
  <c r="BE170" i="312"/>
  <c r="BE171" i="312" s="1"/>
  <c r="BE172" i="312" s="1"/>
  <c r="BG155" i="312"/>
  <c r="BE173" i="312"/>
  <c r="AG40" i="312" s="1"/>
  <c r="BE167" i="312"/>
  <c r="AK44" i="312"/>
  <c r="BG156" i="311"/>
  <c r="BG180" i="311" s="1"/>
  <c r="BG182" i="311" s="1"/>
  <c r="BE180" i="311"/>
  <c r="BE182" i="311" s="1"/>
  <c r="BE191" i="311"/>
  <c r="BE192" i="311"/>
  <c r="BE193" i="311" s="1"/>
  <c r="BE194" i="311" s="1"/>
  <c r="AG32" i="311" s="1"/>
  <c r="BG199" i="311"/>
  <c r="BG179" i="311"/>
  <c r="BG181" i="311" s="1"/>
  <c r="BG183" i="311" s="1"/>
  <c r="AQ36" i="311" s="1"/>
  <c r="BG206" i="311"/>
  <c r="BG207" i="311" s="1"/>
  <c r="BG208" i="311" s="1"/>
  <c r="AQ44" i="311" s="1"/>
  <c r="BG170" i="311"/>
  <c r="BG171" i="311" s="1"/>
  <c r="BG172" i="311" s="1"/>
  <c r="BG190" i="311"/>
  <c r="AQ1" i="311"/>
  <c r="AB40" i="311"/>
  <c r="AK28" i="311"/>
  <c r="AB36" i="311"/>
  <c r="AB28" i="311"/>
  <c r="AK48" i="311"/>
  <c r="AB44" i="311"/>
  <c r="AK36" i="311"/>
  <c r="AK32" i="311"/>
  <c r="AB48" i="311"/>
  <c r="AB32" i="311"/>
  <c r="AB2" i="311"/>
  <c r="AK40" i="311"/>
  <c r="AG16" i="311"/>
  <c r="AQ16" i="311"/>
  <c r="BE173" i="311"/>
  <c r="AG40" i="311" s="1"/>
  <c r="BK167" i="311"/>
  <c r="BO170" i="311"/>
  <c r="AG7" i="311" s="1"/>
  <c r="BK179" i="311"/>
  <c r="BK181" i="311" s="1"/>
  <c r="BK183" i="311" s="1"/>
  <c r="BK206" i="311"/>
  <c r="BK207" i="311" s="1"/>
  <c r="BK208" i="311" s="1"/>
  <c r="BK190" i="311"/>
  <c r="BK170" i="311"/>
  <c r="BK171" i="311" s="1"/>
  <c r="BK172" i="311" s="1"/>
  <c r="BG167" i="311"/>
  <c r="BG173" i="311"/>
  <c r="AQ40" i="311" s="1"/>
  <c r="BE183" i="311"/>
  <c r="AG36" i="311" s="1"/>
  <c r="BK182" i="311"/>
  <c r="BK200" i="311"/>
  <c r="BE200" i="311"/>
  <c r="BK179" i="310"/>
  <c r="BK181" i="310" s="1"/>
  <c r="BK183" i="310" s="1"/>
  <c r="BK206" i="310"/>
  <c r="BK207" i="310" s="1"/>
  <c r="BK208" i="310" s="1"/>
  <c r="BK190" i="310"/>
  <c r="BK170" i="310"/>
  <c r="BK171" i="310" s="1"/>
  <c r="BK172" i="310" s="1"/>
  <c r="BK173" i="310"/>
  <c r="BK167" i="310"/>
  <c r="BK182" i="310"/>
  <c r="BE182" i="310"/>
  <c r="AG16" i="310"/>
  <c r="AQ16" i="310"/>
  <c r="BE173" i="310"/>
  <c r="AG40" i="310" s="1"/>
  <c r="BK200" i="310"/>
  <c r="BE200" i="310"/>
  <c r="BG167" i="310"/>
  <c r="BE192" i="310"/>
  <c r="BE193" i="310" s="1"/>
  <c r="BE194" i="310" s="1"/>
  <c r="AG32" i="310" s="1"/>
  <c r="BE191" i="310"/>
  <c r="BE183" i="310"/>
  <c r="AG36" i="310" s="1"/>
  <c r="AQ1" i="310"/>
  <c r="AB40" i="310"/>
  <c r="AK48" i="310"/>
  <c r="AB44" i="310"/>
  <c r="AK32" i="310"/>
  <c r="AK28" i="310"/>
  <c r="AB36" i="310"/>
  <c r="AB48" i="310"/>
  <c r="AB32" i="310"/>
  <c r="AB2" i="310"/>
  <c r="AK36" i="310"/>
  <c r="AB28" i="310"/>
  <c r="AK40" i="310"/>
  <c r="BG179" i="310"/>
  <c r="BG181" i="310" s="1"/>
  <c r="BG183" i="310" s="1"/>
  <c r="AQ36" i="310" s="1"/>
  <c r="BG190" i="310"/>
  <c r="BG170" i="310"/>
  <c r="BG171" i="310" s="1"/>
  <c r="BG172" i="310" s="1"/>
  <c r="BG199" i="310"/>
  <c r="BG206" i="310"/>
  <c r="BG207" i="310" s="1"/>
  <c r="BG208" i="310" s="1"/>
  <c r="AQ44" i="310" s="1"/>
  <c r="BG156" i="309"/>
  <c r="BG180" i="309" s="1"/>
  <c r="BG182" i="309" s="1"/>
  <c r="BE180" i="309"/>
  <c r="BE182" i="309" s="1"/>
  <c r="BK165" i="309"/>
  <c r="BK166" i="309" s="1"/>
  <c r="BG165" i="309"/>
  <c r="BG166" i="309" s="1"/>
  <c r="BE165" i="309"/>
  <c r="BE166" i="309" s="1"/>
  <c r="AQ1" i="309"/>
  <c r="AB40" i="309"/>
  <c r="AB32" i="309"/>
  <c r="AK48" i="309"/>
  <c r="AB44" i="309"/>
  <c r="AK36" i="309"/>
  <c r="AK32" i="309"/>
  <c r="AK28" i="309"/>
  <c r="AB48" i="309"/>
  <c r="AB36" i="309"/>
  <c r="AB28" i="309"/>
  <c r="AK40" i="309"/>
  <c r="AB2" i="309"/>
  <c r="BE170" i="309"/>
  <c r="BE171" i="309" s="1"/>
  <c r="BE172" i="309" s="1"/>
  <c r="BE179" i="309"/>
  <c r="BE181" i="309" s="1"/>
  <c r="BE183" i="309" s="1"/>
  <c r="AG36" i="309" s="1"/>
  <c r="BK199" i="309"/>
  <c r="BE206" i="309"/>
  <c r="BE207" i="309" s="1"/>
  <c r="BE208" i="309" s="1"/>
  <c r="AG44" i="309" s="1"/>
  <c r="BE199" i="309"/>
  <c r="AQ28" i="309"/>
  <c r="AG28" i="309"/>
  <c r="BE190" i="309"/>
  <c r="BG155" i="309"/>
  <c r="BK182" i="309"/>
  <c r="AB7" i="309"/>
  <c r="AB12" i="309"/>
  <c r="CC5" i="309"/>
  <c r="BD150" i="309"/>
  <c r="C7" i="309" s="1"/>
  <c r="AB4" i="309"/>
  <c r="T5" i="309"/>
  <c r="BK197" i="309"/>
  <c r="AQ10" i="309"/>
  <c r="BG197" i="309"/>
  <c r="BG200" i="309" s="1"/>
  <c r="AF10" i="309"/>
  <c r="BE197" i="309"/>
  <c r="AB10" i="309"/>
  <c r="L8" i="309"/>
  <c r="AQ13" i="309"/>
  <c r="P8" i="309"/>
  <c r="AG7" i="309"/>
  <c r="AQ2" i="309"/>
  <c r="BK179" i="309"/>
  <c r="BK181" i="309" s="1"/>
  <c r="BK183" i="309" s="1"/>
  <c r="BK206" i="309"/>
  <c r="BK207" i="309" s="1"/>
  <c r="BK208" i="309" s="1"/>
  <c r="BK190" i="309"/>
  <c r="BK170" i="309"/>
  <c r="BK171" i="309" s="1"/>
  <c r="BK172" i="309" s="1"/>
  <c r="W12" i="205"/>
  <c r="O1" i="205"/>
  <c r="BO164" i="205"/>
  <c r="BO162" i="205"/>
  <c r="BO163" i="205"/>
  <c r="BJ156" i="205"/>
  <c r="BK180" i="205" s="1"/>
  <c r="BJ155" i="205"/>
  <c r="BD156" i="205"/>
  <c r="BG156" i="205" s="1"/>
  <c r="BG180" i="205" s="1"/>
  <c r="AG24" i="205"/>
  <c r="AQ24" i="205" s="1"/>
  <c r="AB24" i="205"/>
  <c r="AB16" i="205"/>
  <c r="AG20" i="205"/>
  <c r="AQ20" i="205" s="1"/>
  <c r="AB20" i="205"/>
  <c r="W16" i="205"/>
  <c r="M320" i="18"/>
  <c r="M319" i="18"/>
  <c r="M318" i="18"/>
  <c r="M317" i="18"/>
  <c r="M315" i="18"/>
  <c r="M314" i="18"/>
  <c r="M312" i="18"/>
  <c r="M311" i="18"/>
  <c r="M310" i="18"/>
  <c r="M308" i="18"/>
  <c r="M307" i="18"/>
  <c r="M306" i="18"/>
  <c r="M305" i="18"/>
  <c r="M303" i="18"/>
  <c r="M302" i="18"/>
  <c r="M301" i="18"/>
  <c r="M299" i="18"/>
  <c r="M298" i="18"/>
  <c r="M297" i="18"/>
  <c r="M296" i="18"/>
  <c r="M294" i="18"/>
  <c r="M293" i="18"/>
  <c r="M292" i="18"/>
  <c r="M291" i="18"/>
  <c r="M290" i="18"/>
  <c r="M289" i="18"/>
  <c r="M288" i="18"/>
  <c r="M287" i="18"/>
  <c r="M284" i="18"/>
  <c r="M283" i="18"/>
  <c r="M282" i="18"/>
  <c r="M281" i="18"/>
  <c r="M280" i="18"/>
  <c r="M279" i="18"/>
  <c r="M278" i="18"/>
  <c r="M277" i="18"/>
  <c r="M276" i="18"/>
  <c r="M275" i="18"/>
  <c r="M274" i="18"/>
  <c r="M272" i="18"/>
  <c r="M271" i="18"/>
  <c r="M270" i="18"/>
  <c r="M269" i="18"/>
  <c r="M268" i="18"/>
  <c r="M267" i="18"/>
  <c r="M266" i="18"/>
  <c r="M265" i="18"/>
  <c r="M264" i="18"/>
  <c r="M263" i="18"/>
  <c r="M261" i="18"/>
  <c r="M259" i="18"/>
  <c r="M258" i="18"/>
  <c r="M257" i="18"/>
  <c r="M256" i="18"/>
  <c r="M255" i="18"/>
  <c r="M254" i="18"/>
  <c r="M253" i="18"/>
  <c r="M252" i="18"/>
  <c r="M251" i="18"/>
  <c r="M250" i="18"/>
  <c r="M249" i="18"/>
  <c r="M248" i="18"/>
  <c r="M247" i="18"/>
  <c r="M245" i="18"/>
  <c r="M244" i="18"/>
  <c r="M243" i="18"/>
  <c r="M242" i="18"/>
  <c r="M241" i="18"/>
  <c r="M240" i="18"/>
  <c r="M239" i="18"/>
  <c r="M238" i="18"/>
  <c r="M236" i="18"/>
  <c r="M235" i="18"/>
  <c r="M234" i="18"/>
  <c r="M232" i="18"/>
  <c r="M231" i="18"/>
  <c r="M230" i="18"/>
  <c r="M229" i="18"/>
  <c r="M228" i="18"/>
  <c r="M227" i="18"/>
  <c r="M226" i="18"/>
  <c r="M225" i="18"/>
  <c r="M224" i="18"/>
  <c r="M222" i="18"/>
  <c r="M221" i="18"/>
  <c r="M220" i="18"/>
  <c r="M218" i="18"/>
  <c r="M217" i="18"/>
  <c r="M216" i="18"/>
  <c r="M215" i="18"/>
  <c r="M214" i="18"/>
  <c r="M213" i="18"/>
  <c r="M212" i="18"/>
  <c r="M211" i="18"/>
  <c r="M210" i="18"/>
  <c r="M209" i="18"/>
  <c r="M207" i="18"/>
  <c r="M206" i="18"/>
  <c r="M205" i="18"/>
  <c r="M204" i="18"/>
  <c r="M203" i="18"/>
  <c r="M202" i="18"/>
  <c r="M200" i="18"/>
  <c r="M199" i="18"/>
  <c r="M198" i="18"/>
  <c r="M197" i="18"/>
  <c r="M195" i="18"/>
  <c r="M193" i="18"/>
  <c r="M192" i="18"/>
  <c r="M191" i="18"/>
  <c r="M189" i="18"/>
  <c r="M188" i="18"/>
  <c r="M187" i="18"/>
  <c r="M186" i="18"/>
  <c r="M185" i="18"/>
  <c r="M184" i="18"/>
  <c r="M183" i="18"/>
  <c r="M181" i="18"/>
  <c r="M180" i="18"/>
  <c r="M179" i="18"/>
  <c r="M177" i="18"/>
  <c r="M176" i="18"/>
  <c r="M175" i="18"/>
  <c r="M174" i="18"/>
  <c r="M172" i="18"/>
  <c r="M171" i="18"/>
  <c r="M170" i="18"/>
  <c r="M169" i="18"/>
  <c r="M168" i="18"/>
  <c r="M164" i="18"/>
  <c r="M163" i="18"/>
  <c r="M161" i="18"/>
  <c r="M160" i="18"/>
  <c r="M159" i="18"/>
  <c r="M158" i="18"/>
  <c r="M156" i="18"/>
  <c r="M155" i="18"/>
  <c r="M154" i="18"/>
  <c r="M153" i="18"/>
  <c r="M152" i="18"/>
  <c r="M150" i="18"/>
  <c r="M149" i="18"/>
  <c r="M146" i="18"/>
  <c r="M145" i="18"/>
  <c r="M144" i="18"/>
  <c r="M143" i="18"/>
  <c r="M142" i="18"/>
  <c r="M140" i="18"/>
  <c r="M139" i="18"/>
  <c r="M138" i="18"/>
  <c r="M137" i="18"/>
  <c r="M136" i="18"/>
  <c r="M135" i="18"/>
  <c r="M134" i="18"/>
  <c r="M133" i="18"/>
  <c r="M132" i="18"/>
  <c r="M131" i="18"/>
  <c r="M130" i="18"/>
  <c r="M127" i="18"/>
  <c r="M125" i="18"/>
  <c r="M124" i="18"/>
  <c r="M123" i="18"/>
  <c r="M120" i="18"/>
  <c r="M119" i="18"/>
  <c r="M118" i="18"/>
  <c r="M117" i="18"/>
  <c r="M116" i="18"/>
  <c r="M115" i="18"/>
  <c r="M113" i="18"/>
  <c r="M112" i="18"/>
  <c r="M111" i="18"/>
  <c r="M110" i="18"/>
  <c r="M109" i="18"/>
  <c r="M108" i="18"/>
  <c r="M107" i="18"/>
  <c r="M105" i="18"/>
  <c r="M104" i="18"/>
  <c r="M103" i="18"/>
  <c r="M102" i="18"/>
  <c r="M101" i="18"/>
  <c r="M100" i="18"/>
  <c r="M99" i="18"/>
  <c r="M98" i="18"/>
  <c r="M97" i="18"/>
  <c r="M96" i="18"/>
  <c r="M95" i="18"/>
  <c r="M92" i="18"/>
  <c r="M91" i="18"/>
  <c r="M88" i="18"/>
  <c r="M87" i="18"/>
  <c r="M86" i="18"/>
  <c r="M84" i="18"/>
  <c r="M83" i="18"/>
  <c r="M82" i="18"/>
  <c r="M81" i="18"/>
  <c r="M80" i="18"/>
  <c r="M79" i="18"/>
  <c r="M78" i="18"/>
  <c r="M77" i="18"/>
  <c r="M76" i="18"/>
  <c r="M74" i="18"/>
  <c r="M73" i="18"/>
  <c r="M72" i="18"/>
  <c r="M71" i="18"/>
  <c r="M70" i="18"/>
  <c r="M69" i="18"/>
  <c r="M68" i="18"/>
  <c r="M67" i="18"/>
  <c r="M66" i="18"/>
  <c r="M63" i="18"/>
  <c r="M62" i="18"/>
  <c r="M59" i="18"/>
  <c r="M58" i="18"/>
  <c r="M56" i="18"/>
  <c r="M53" i="18"/>
  <c r="M51" i="18"/>
  <c r="M50" i="18"/>
  <c r="M44" i="18"/>
  <c r="M42" i="18"/>
  <c r="M41" i="18"/>
  <c r="M40" i="18"/>
  <c r="M39" i="18"/>
  <c r="M38" i="18"/>
  <c r="M35" i="18"/>
  <c r="M32" i="18"/>
  <c r="M29" i="18"/>
  <c r="M27" i="18"/>
  <c r="M26" i="18"/>
  <c r="M22" i="18"/>
  <c r="M20" i="18"/>
  <c r="M18" i="18"/>
  <c r="M16" i="18"/>
  <c r="M15" i="18"/>
  <c r="M14" i="18"/>
  <c r="M8" i="18"/>
  <c r="M6" i="18"/>
  <c r="M4" i="18"/>
  <c r="M322" i="18"/>
  <c r="M316" i="18"/>
  <c r="M313" i="18"/>
  <c r="M304" i="18"/>
  <c r="M300" i="18"/>
  <c r="M286" i="18"/>
  <c r="M262" i="18"/>
  <c r="M126" i="18"/>
  <c r="BK192" i="332" l="1"/>
  <c r="BK193" i="332" s="1"/>
  <c r="BK194" i="332" s="1"/>
  <c r="BK191" i="332"/>
  <c r="BG206" i="332"/>
  <c r="BG207" i="332" s="1"/>
  <c r="BG208" i="332" s="1"/>
  <c r="AQ44" i="332" s="1"/>
  <c r="BG179" i="332"/>
  <c r="BG181" i="332" s="1"/>
  <c r="BG183" i="332" s="1"/>
  <c r="AQ36" i="332" s="1"/>
  <c r="BG199" i="332"/>
  <c r="BG190" i="332"/>
  <c r="BG170" i="332"/>
  <c r="BG171" i="332" s="1"/>
  <c r="BE172" i="332"/>
  <c r="BE173" i="332"/>
  <c r="AG40" i="332" s="1"/>
  <c r="BE192" i="332"/>
  <c r="BE193" i="332" s="1"/>
  <c r="BE194" i="332" s="1"/>
  <c r="AG32" i="332" s="1"/>
  <c r="AG4" i="332" s="1"/>
  <c r="AG12" i="332" s="1"/>
  <c r="BE191" i="332"/>
  <c r="BK192" i="331"/>
  <c r="BK193" i="331" s="1"/>
  <c r="BK194" i="331" s="1"/>
  <c r="BK191" i="331"/>
  <c r="BK173" i="331"/>
  <c r="BG179" i="331"/>
  <c r="BG181" i="331" s="1"/>
  <c r="BG183" i="331" s="1"/>
  <c r="AQ36" i="331" s="1"/>
  <c r="BG206" i="331"/>
  <c r="BG207" i="331" s="1"/>
  <c r="BG208" i="331" s="1"/>
  <c r="AQ44" i="331" s="1"/>
  <c r="BG199" i="331"/>
  <c r="BG170" i="331"/>
  <c r="BG171" i="331" s="1"/>
  <c r="BG190" i="331"/>
  <c r="BE192" i="331"/>
  <c r="BE193" i="331" s="1"/>
  <c r="BE194" i="331" s="1"/>
  <c r="AG32" i="331" s="1"/>
  <c r="AG4" i="331" s="1"/>
  <c r="AG12" i="331" s="1"/>
  <c r="BE191" i="331"/>
  <c r="BE173" i="330"/>
  <c r="AG40" i="330" s="1"/>
  <c r="BE192" i="330"/>
  <c r="BE193" i="330" s="1"/>
  <c r="BE194" i="330" s="1"/>
  <c r="AG32" i="330" s="1"/>
  <c r="BE191" i="330"/>
  <c r="BG179" i="330"/>
  <c r="BG181" i="330" s="1"/>
  <c r="BG183" i="330" s="1"/>
  <c r="AQ36" i="330" s="1"/>
  <c r="BG199" i="330"/>
  <c r="BG206" i="330"/>
  <c r="BG207" i="330" s="1"/>
  <c r="BG208" i="330" s="1"/>
  <c r="AQ44" i="330" s="1"/>
  <c r="BG190" i="330"/>
  <c r="BG170" i="330"/>
  <c r="BG171" i="330" s="1"/>
  <c r="AG4" i="330"/>
  <c r="AG12" i="330" s="1"/>
  <c r="BE192" i="329"/>
  <c r="BE193" i="329" s="1"/>
  <c r="BE194" i="329" s="1"/>
  <c r="AG32" i="329" s="1"/>
  <c r="AG4" i="329" s="1"/>
  <c r="AG12" i="329" s="1"/>
  <c r="BE191" i="329"/>
  <c r="BG179" i="329"/>
  <c r="BG181" i="329" s="1"/>
  <c r="BG183" i="329" s="1"/>
  <c r="AQ36" i="329" s="1"/>
  <c r="BG199" i="329"/>
  <c r="BG206" i="329"/>
  <c r="BG207" i="329" s="1"/>
  <c r="BG208" i="329" s="1"/>
  <c r="AQ44" i="329" s="1"/>
  <c r="BG190" i="329"/>
  <c r="BG170" i="329"/>
  <c r="BG171" i="329" s="1"/>
  <c r="BK172" i="329"/>
  <c r="BK173" i="329"/>
  <c r="BK192" i="329"/>
  <c r="BK193" i="329" s="1"/>
  <c r="BK194" i="329" s="1"/>
  <c r="BK191" i="329"/>
  <c r="BE172" i="328"/>
  <c r="BE173" i="328"/>
  <c r="AG40" i="328" s="1"/>
  <c r="BE192" i="328"/>
  <c r="BE193" i="328" s="1"/>
  <c r="BE194" i="328" s="1"/>
  <c r="AG32" i="328" s="1"/>
  <c r="BE191" i="328"/>
  <c r="BK192" i="328"/>
  <c r="BK193" i="328" s="1"/>
  <c r="BK194" i="328" s="1"/>
  <c r="BK191" i="328"/>
  <c r="AG4" i="328"/>
  <c r="AG12" i="328" s="1"/>
  <c r="BG179" i="328"/>
  <c r="BG181" i="328" s="1"/>
  <c r="BG183" i="328" s="1"/>
  <c r="AQ36" i="328" s="1"/>
  <c r="BG199" i="328"/>
  <c r="BG206" i="328"/>
  <c r="BG207" i="328" s="1"/>
  <c r="BG208" i="328" s="1"/>
  <c r="AQ44" i="328" s="1"/>
  <c r="BG190" i="328"/>
  <c r="BG170" i="328"/>
  <c r="BG171" i="328" s="1"/>
  <c r="AQ48" i="328"/>
  <c r="AG48" i="328"/>
  <c r="BK191" i="327"/>
  <c r="BK192" i="327"/>
  <c r="BK193" i="327" s="1"/>
  <c r="BK194" i="327" s="1"/>
  <c r="BE173" i="327"/>
  <c r="AG40" i="327" s="1"/>
  <c r="AG48" i="327"/>
  <c r="AQ48" i="327"/>
  <c r="BE192" i="327"/>
  <c r="BE193" i="327" s="1"/>
  <c r="BE194" i="327" s="1"/>
  <c r="AG32" i="327" s="1"/>
  <c r="BE191" i="327"/>
  <c r="AG4" i="327"/>
  <c r="AG12" i="327" s="1"/>
  <c r="BG199" i="327"/>
  <c r="BG206" i="327"/>
  <c r="BG207" i="327" s="1"/>
  <c r="BG208" i="327" s="1"/>
  <c r="AQ44" i="327" s="1"/>
  <c r="BG179" i="327"/>
  <c r="BG181" i="327" s="1"/>
  <c r="BG183" i="327" s="1"/>
  <c r="AQ36" i="327" s="1"/>
  <c r="BG170" i="327"/>
  <c r="BG171" i="327" s="1"/>
  <c r="BG190" i="327"/>
  <c r="BK173" i="327"/>
  <c r="BK192" i="326"/>
  <c r="BK193" i="326" s="1"/>
  <c r="BK194" i="326" s="1"/>
  <c r="BK191" i="326"/>
  <c r="BK200" i="326"/>
  <c r="BE200" i="326"/>
  <c r="BG192" i="326"/>
  <c r="BG193" i="326" s="1"/>
  <c r="BG194" i="326" s="1"/>
  <c r="AQ32" i="326" s="1"/>
  <c r="BG191" i="326"/>
  <c r="BE173" i="326"/>
  <c r="AG40" i="326" s="1"/>
  <c r="BE167" i="326"/>
  <c r="BG173" i="326"/>
  <c r="AQ40" i="326" s="1"/>
  <c r="BG167" i="326"/>
  <c r="AK44" i="326"/>
  <c r="BE207" i="326"/>
  <c r="BE208" i="326" s="1"/>
  <c r="AG44" i="326" s="1"/>
  <c r="BK173" i="326"/>
  <c r="BK167" i="326"/>
  <c r="BG207" i="326"/>
  <c r="BG208" i="326" s="1"/>
  <c r="AQ44" i="326" s="1"/>
  <c r="BG192" i="325"/>
  <c r="BG193" i="325" s="1"/>
  <c r="BG194" i="325" s="1"/>
  <c r="AQ32" i="325" s="1"/>
  <c r="AR5" i="325" s="1"/>
  <c r="AK14" i="325" s="1"/>
  <c r="BG191" i="325"/>
  <c r="AG48" i="325"/>
  <c r="AG4" i="325" s="1"/>
  <c r="AG12" i="325" s="1"/>
  <c r="AQ48" i="325"/>
  <c r="BK192" i="325"/>
  <c r="BK193" i="325" s="1"/>
  <c r="BK194" i="325" s="1"/>
  <c r="BK191" i="325"/>
  <c r="BG167" i="324"/>
  <c r="BE182" i="324"/>
  <c r="BG199" i="324"/>
  <c r="BG206" i="324"/>
  <c r="BG190" i="324"/>
  <c r="BG179" i="324"/>
  <c r="BG181" i="324" s="1"/>
  <c r="BG183" i="324" s="1"/>
  <c r="AQ36" i="324" s="1"/>
  <c r="BG170" i="324"/>
  <c r="BG171" i="324" s="1"/>
  <c r="BG172" i="324" s="1"/>
  <c r="BK200" i="324"/>
  <c r="BE200" i="324"/>
  <c r="BE192" i="324"/>
  <c r="BE193" i="324" s="1"/>
  <c r="BE194" i="324" s="1"/>
  <c r="AG32" i="324" s="1"/>
  <c r="BE191" i="324"/>
  <c r="BK183" i="324"/>
  <c r="AK44" i="324"/>
  <c r="BE207" i="324"/>
  <c r="BE208" i="324" s="1"/>
  <c r="AG44" i="324" s="1"/>
  <c r="BG207" i="324"/>
  <c r="BG208" i="324" s="1"/>
  <c r="AQ44" i="324" s="1"/>
  <c r="BK173" i="324"/>
  <c r="BK167" i="324"/>
  <c r="BE181" i="324"/>
  <c r="BE183" i="324" s="1"/>
  <c r="AG36" i="324" s="1"/>
  <c r="BE173" i="324"/>
  <c r="AG40" i="324" s="1"/>
  <c r="BE167" i="324"/>
  <c r="BK172" i="323"/>
  <c r="BK173" i="323"/>
  <c r="BE192" i="323"/>
  <c r="BE193" i="323" s="1"/>
  <c r="BE194" i="323" s="1"/>
  <c r="AG32" i="323" s="1"/>
  <c r="BE191" i="323"/>
  <c r="AG4" i="323"/>
  <c r="AG12" i="323" s="1"/>
  <c r="BK192" i="323"/>
  <c r="BK193" i="323" s="1"/>
  <c r="BK194" i="323" s="1"/>
  <c r="BK191" i="323"/>
  <c r="BG179" i="323"/>
  <c r="BG181" i="323" s="1"/>
  <c r="BG183" i="323" s="1"/>
  <c r="AQ36" i="323" s="1"/>
  <c r="BG199" i="323"/>
  <c r="BG206" i="323"/>
  <c r="BG207" i="323" s="1"/>
  <c r="BG208" i="323" s="1"/>
  <c r="AQ44" i="323" s="1"/>
  <c r="BG190" i="323"/>
  <c r="BG170" i="323"/>
  <c r="BG171" i="323" s="1"/>
  <c r="BK192" i="322"/>
  <c r="BK193" i="322" s="1"/>
  <c r="BK194" i="322" s="1"/>
  <c r="BK191" i="322"/>
  <c r="BG173" i="322"/>
  <c r="AQ40" i="322" s="1"/>
  <c r="AQ48" i="322"/>
  <c r="AG48" i="322"/>
  <c r="AG4" i="322" s="1"/>
  <c r="AG12" i="322" s="1"/>
  <c r="BG192" i="322"/>
  <c r="BG193" i="322" s="1"/>
  <c r="BG194" i="322" s="1"/>
  <c r="AQ32" i="322" s="1"/>
  <c r="AR5" i="322" s="1"/>
  <c r="AK14" i="322" s="1"/>
  <c r="BG191" i="322"/>
  <c r="BK173" i="322"/>
  <c r="BK207" i="321"/>
  <c r="BK208" i="321" s="1"/>
  <c r="BE192" i="321"/>
  <c r="BE193" i="321" s="1"/>
  <c r="BE194" i="321" s="1"/>
  <c r="AG32" i="321" s="1"/>
  <c r="BE191" i="321"/>
  <c r="BK192" i="321"/>
  <c r="BK193" i="321" s="1"/>
  <c r="BK194" i="321" s="1"/>
  <c r="BK191" i="321"/>
  <c r="BK200" i="321"/>
  <c r="BE200" i="321"/>
  <c r="BG173" i="321"/>
  <c r="AQ40" i="321" s="1"/>
  <c r="BG167" i="321"/>
  <c r="AK44" i="321"/>
  <c r="BE207" i="321"/>
  <c r="BE208" i="321" s="1"/>
  <c r="AG44" i="321" s="1"/>
  <c r="BG179" i="321"/>
  <c r="BG181" i="321" s="1"/>
  <c r="BG183" i="321" s="1"/>
  <c r="AQ36" i="321" s="1"/>
  <c r="BG199" i="321"/>
  <c r="BG206" i="321"/>
  <c r="BG207" i="321" s="1"/>
  <c r="BG208" i="321" s="1"/>
  <c r="AQ44" i="321" s="1"/>
  <c r="BG190" i="321"/>
  <c r="BG170" i="321"/>
  <c r="BG171" i="321" s="1"/>
  <c r="BG172" i="321" s="1"/>
  <c r="BE173" i="321"/>
  <c r="AG40" i="321" s="1"/>
  <c r="BE167" i="321"/>
  <c r="BK173" i="321"/>
  <c r="BK167" i="321"/>
  <c r="BK191" i="320"/>
  <c r="BK192" i="320"/>
  <c r="BK193" i="320" s="1"/>
  <c r="BK194" i="320" s="1"/>
  <c r="BG192" i="320"/>
  <c r="BG193" i="320" s="1"/>
  <c r="BG194" i="320" s="1"/>
  <c r="AQ32" i="320" s="1"/>
  <c r="BG191" i="320"/>
  <c r="BK172" i="320"/>
  <c r="BK173" i="320"/>
  <c r="AQ5" i="320"/>
  <c r="AQ48" i="320"/>
  <c r="AR5" i="320" s="1"/>
  <c r="AK14" i="320" s="1"/>
  <c r="AG48" i="320"/>
  <c r="AG4" i="320"/>
  <c r="AG12" i="320" s="1"/>
  <c r="BG192" i="319"/>
  <c r="BG193" i="319" s="1"/>
  <c r="BG194" i="319" s="1"/>
  <c r="AQ32" i="319" s="1"/>
  <c r="BG191" i="319"/>
  <c r="AQ48" i="319"/>
  <c r="AG48" i="319"/>
  <c r="BK207" i="319"/>
  <c r="BK208" i="319" s="1"/>
  <c r="AK44" i="319"/>
  <c r="BE207" i="319"/>
  <c r="BE208" i="319" s="1"/>
  <c r="AG44" i="319" s="1"/>
  <c r="BG207" i="319"/>
  <c r="BG208" i="319" s="1"/>
  <c r="AQ44" i="319" s="1"/>
  <c r="AR5" i="319" s="1"/>
  <c r="AK14" i="319" s="1"/>
  <c r="BK192" i="319"/>
  <c r="BK193" i="319" s="1"/>
  <c r="BK194" i="319" s="1"/>
  <c r="BK191" i="319"/>
  <c r="BG173" i="319"/>
  <c r="AQ40" i="319" s="1"/>
  <c r="BG167" i="319"/>
  <c r="AG4" i="319"/>
  <c r="AG12" i="319" s="1"/>
  <c r="BE173" i="319"/>
  <c r="AG40" i="319" s="1"/>
  <c r="BE167" i="319"/>
  <c r="BK173" i="319"/>
  <c r="BK167" i="319"/>
  <c r="BK192" i="318"/>
  <c r="BK193" i="318" s="1"/>
  <c r="BK194" i="318" s="1"/>
  <c r="BK191" i="318"/>
  <c r="BG192" i="318"/>
  <c r="BG193" i="318" s="1"/>
  <c r="BG194" i="318" s="1"/>
  <c r="AQ32" i="318" s="1"/>
  <c r="BG191" i="318"/>
  <c r="BG173" i="318"/>
  <c r="AQ40" i="318" s="1"/>
  <c r="AQ48" i="318"/>
  <c r="AG48" i="318"/>
  <c r="AG4" i="318" s="1"/>
  <c r="AG12" i="318" s="1"/>
  <c r="BK172" i="318"/>
  <c r="BK173" i="318"/>
  <c r="AR5" i="318"/>
  <c r="AK14" i="318" s="1"/>
  <c r="AQ5" i="318"/>
  <c r="BE173" i="318"/>
  <c r="AG40" i="318" s="1"/>
  <c r="BE192" i="317"/>
  <c r="BE193" i="317" s="1"/>
  <c r="BE194" i="317" s="1"/>
  <c r="AG32" i="317" s="1"/>
  <c r="BE191" i="317"/>
  <c r="BG179" i="317"/>
  <c r="BG181" i="317" s="1"/>
  <c r="BG183" i="317" s="1"/>
  <c r="AQ36" i="317" s="1"/>
  <c r="BG199" i="317"/>
  <c r="BG206" i="317"/>
  <c r="BG207" i="317" s="1"/>
  <c r="BG208" i="317" s="1"/>
  <c r="AQ44" i="317" s="1"/>
  <c r="BG190" i="317"/>
  <c r="BG170" i="317"/>
  <c r="BG171" i="317" s="1"/>
  <c r="BE173" i="317"/>
  <c r="AG40" i="317" s="1"/>
  <c r="AG4" i="317" s="1"/>
  <c r="AG12" i="317" s="1"/>
  <c r="BE173" i="316"/>
  <c r="AG40" i="316" s="1"/>
  <c r="BE167" i="316"/>
  <c r="BK200" i="316"/>
  <c r="BE200" i="316"/>
  <c r="BG192" i="316"/>
  <c r="BG193" i="316" s="1"/>
  <c r="BG194" i="316" s="1"/>
  <c r="AQ32" i="316" s="1"/>
  <c r="BG191" i="316"/>
  <c r="BK192" i="316"/>
  <c r="BK193" i="316" s="1"/>
  <c r="BK194" i="316" s="1"/>
  <c r="BK191" i="316"/>
  <c r="BG173" i="316"/>
  <c r="AQ40" i="316" s="1"/>
  <c r="BG167" i="316"/>
  <c r="BK173" i="316"/>
  <c r="BK167" i="316"/>
  <c r="BG179" i="315"/>
  <c r="BG181" i="315" s="1"/>
  <c r="BG183" i="315" s="1"/>
  <c r="AQ36" i="315" s="1"/>
  <c r="BG199" i="315"/>
  <c r="BG206" i="315"/>
  <c r="BG207" i="315" s="1"/>
  <c r="BG208" i="315" s="1"/>
  <c r="AQ44" i="315" s="1"/>
  <c r="BG170" i="315"/>
  <c r="BG171" i="315" s="1"/>
  <c r="BG190" i="315"/>
  <c r="BE173" i="315"/>
  <c r="AG40" i="315" s="1"/>
  <c r="BE192" i="315"/>
  <c r="BE193" i="315" s="1"/>
  <c r="BE194" i="315" s="1"/>
  <c r="AG32" i="315" s="1"/>
  <c r="BE191" i="315"/>
  <c r="AG4" i="315"/>
  <c r="AG12" i="315" s="1"/>
  <c r="BE173" i="314"/>
  <c r="AG40" i="314" s="1"/>
  <c r="BE191" i="314"/>
  <c r="BE192" i="314"/>
  <c r="BE193" i="314" s="1"/>
  <c r="BE194" i="314" s="1"/>
  <c r="AG32" i="314" s="1"/>
  <c r="AG4" i="314" s="1"/>
  <c r="AG12" i="314" s="1"/>
  <c r="AG48" i="314"/>
  <c r="AQ48" i="314"/>
  <c r="BG179" i="314"/>
  <c r="BG181" i="314" s="1"/>
  <c r="BG183" i="314" s="1"/>
  <c r="AQ36" i="314" s="1"/>
  <c r="BG206" i="314"/>
  <c r="BG207" i="314" s="1"/>
  <c r="BG208" i="314" s="1"/>
  <c r="AQ44" i="314" s="1"/>
  <c r="BG190" i="314"/>
  <c r="BG170" i="314"/>
  <c r="BG171" i="314" s="1"/>
  <c r="BG199" i="314"/>
  <c r="BK192" i="314"/>
  <c r="BK193" i="314" s="1"/>
  <c r="BK194" i="314" s="1"/>
  <c r="BK191" i="314"/>
  <c r="BE192" i="313"/>
  <c r="BE193" i="313" s="1"/>
  <c r="BE194" i="313" s="1"/>
  <c r="AG32" i="313" s="1"/>
  <c r="AG4" i="313" s="1"/>
  <c r="AG12" i="313" s="1"/>
  <c r="BE191" i="313"/>
  <c r="BG179" i="313"/>
  <c r="BG181" i="313" s="1"/>
  <c r="BG183" i="313" s="1"/>
  <c r="AQ36" i="313" s="1"/>
  <c r="BG199" i="313"/>
  <c r="BG206" i="313"/>
  <c r="BG207" i="313" s="1"/>
  <c r="BG208" i="313" s="1"/>
  <c r="AQ44" i="313" s="1"/>
  <c r="BG190" i="313"/>
  <c r="BG170" i="313"/>
  <c r="BG171" i="313" s="1"/>
  <c r="BK172" i="312"/>
  <c r="BK173" i="312"/>
  <c r="BG179" i="312"/>
  <c r="BG181" i="312" s="1"/>
  <c r="BG183" i="312" s="1"/>
  <c r="AQ36" i="312" s="1"/>
  <c r="BG199" i="312"/>
  <c r="BG206" i="312"/>
  <c r="BG207" i="312" s="1"/>
  <c r="BG208" i="312" s="1"/>
  <c r="AQ44" i="312" s="1"/>
  <c r="BG190" i="312"/>
  <c r="BG170" i="312"/>
  <c r="BG171" i="312" s="1"/>
  <c r="AQ48" i="312"/>
  <c r="AG48" i="312"/>
  <c r="BK192" i="312"/>
  <c r="BK193" i="312" s="1"/>
  <c r="BK194" i="312" s="1"/>
  <c r="BK191" i="312"/>
  <c r="BE192" i="312"/>
  <c r="BE193" i="312" s="1"/>
  <c r="BE194" i="312" s="1"/>
  <c r="AG32" i="312" s="1"/>
  <c r="BE191" i="312"/>
  <c r="AG4" i="312"/>
  <c r="AG12" i="312" s="1"/>
  <c r="BG192" i="311"/>
  <c r="BG193" i="311" s="1"/>
  <c r="BG194" i="311" s="1"/>
  <c r="AQ32" i="311" s="1"/>
  <c r="AR5" i="311" s="1"/>
  <c r="AK14" i="311" s="1"/>
  <c r="BG191" i="311"/>
  <c r="BK191" i="311"/>
  <c r="BK192" i="311"/>
  <c r="BK193" i="311" s="1"/>
  <c r="BK194" i="311" s="1"/>
  <c r="AQ48" i="311"/>
  <c r="AG48" i="311"/>
  <c r="AG4" i="311" s="1"/>
  <c r="AG12" i="311" s="1"/>
  <c r="BK173" i="311"/>
  <c r="AG4" i="310"/>
  <c r="AG12" i="310" s="1"/>
  <c r="AQ48" i="310"/>
  <c r="AG48" i="310"/>
  <c r="BG191" i="310"/>
  <c r="BG192" i="310"/>
  <c r="BG193" i="310" s="1"/>
  <c r="BG194" i="310" s="1"/>
  <c r="AQ32" i="310" s="1"/>
  <c r="AR5" i="310" s="1"/>
  <c r="AK14" i="310" s="1"/>
  <c r="BK192" i="310"/>
  <c r="BK193" i="310" s="1"/>
  <c r="BK194" i="310" s="1"/>
  <c r="BK191" i="310"/>
  <c r="BG173" i="310"/>
  <c r="AQ40" i="310" s="1"/>
  <c r="BK200" i="309"/>
  <c r="BE200" i="309"/>
  <c r="BE173" i="309"/>
  <c r="AG40" i="309" s="1"/>
  <c r="BE167" i="309"/>
  <c r="BG167" i="309"/>
  <c r="BG179" i="309"/>
  <c r="BG181" i="309" s="1"/>
  <c r="BG183" i="309" s="1"/>
  <c r="AQ36" i="309" s="1"/>
  <c r="BG199" i="309"/>
  <c r="BG206" i="309"/>
  <c r="BG207" i="309" s="1"/>
  <c r="BG208" i="309" s="1"/>
  <c r="AQ44" i="309" s="1"/>
  <c r="BG170" i="309"/>
  <c r="BG171" i="309" s="1"/>
  <c r="BG172" i="309" s="1"/>
  <c r="BG190" i="309"/>
  <c r="BK173" i="309"/>
  <c r="BK167" i="309"/>
  <c r="BK192" i="309"/>
  <c r="BK193" i="309" s="1"/>
  <c r="BK194" i="309" s="1"/>
  <c r="BK191" i="309"/>
  <c r="BE192" i="309"/>
  <c r="BE193" i="309" s="1"/>
  <c r="BE194" i="309" s="1"/>
  <c r="AG32" i="309" s="1"/>
  <c r="BE191" i="309"/>
  <c r="AQ16" i="205"/>
  <c r="AG16" i="205"/>
  <c r="BK170" i="205"/>
  <c r="BK179" i="205"/>
  <c r="BK190" i="205"/>
  <c r="BK206" i="205"/>
  <c r="M166" i="18"/>
  <c r="M208" i="18"/>
  <c r="M30" i="18"/>
  <c r="M151" i="18"/>
  <c r="M23" i="18"/>
  <c r="M90" i="18"/>
  <c r="M128" i="18"/>
  <c r="M7" i="18"/>
  <c r="M141" i="18"/>
  <c r="M89" i="18"/>
  <c r="M147" i="18"/>
  <c r="M173" i="18"/>
  <c r="M75" i="18"/>
  <c r="M114" i="18"/>
  <c r="M196" i="18"/>
  <c r="M34" i="18"/>
  <c r="M223" i="18"/>
  <c r="M54" i="18"/>
  <c r="M106" i="18"/>
  <c r="M167" i="18"/>
  <c r="M182" i="18"/>
  <c r="M5" i="18"/>
  <c r="M52" i="18"/>
  <c r="M178" i="18"/>
  <c r="M194" i="18"/>
  <c r="M37" i="18"/>
  <c r="M46" i="18"/>
  <c r="M309" i="18"/>
  <c r="M201" i="18"/>
  <c r="M273" i="18"/>
  <c r="M31" i="18"/>
  <c r="M64" i="18"/>
  <c r="M121" i="18"/>
  <c r="M12" i="18"/>
  <c r="M48" i="18"/>
  <c r="M47" i="18"/>
  <c r="M148" i="18"/>
  <c r="M162" i="18"/>
  <c r="M190" i="18"/>
  <c r="M17" i="18"/>
  <c r="M65" i="18"/>
  <c r="M94" i="18"/>
  <c r="M122" i="18"/>
  <c r="M219" i="18"/>
  <c r="M233" i="18"/>
  <c r="M246" i="18"/>
  <c r="M260" i="18"/>
  <c r="M9" i="18"/>
  <c r="M45" i="18"/>
  <c r="M13" i="18"/>
  <c r="M49" i="18"/>
  <c r="M24" i="18"/>
  <c r="M60" i="18"/>
  <c r="M129" i="18"/>
  <c r="M21" i="18"/>
  <c r="M57" i="18"/>
  <c r="M157" i="18"/>
  <c r="M25" i="18"/>
  <c r="M61" i="18"/>
  <c r="M85" i="18"/>
  <c r="M285" i="18"/>
  <c r="M55" i="18"/>
  <c r="M36" i="18"/>
  <c r="M321" i="18"/>
  <c r="M295" i="18"/>
  <c r="M165" i="18"/>
  <c r="M237" i="18"/>
  <c r="M19" i="18"/>
  <c r="M10" i="18"/>
  <c r="M11" i="18"/>
  <c r="M28" i="18"/>
  <c r="M43" i="18"/>
  <c r="M33" i="18"/>
  <c r="M93" i="18"/>
  <c r="BG172" i="332" l="1"/>
  <c r="BG173" i="332"/>
  <c r="AQ40" i="332" s="1"/>
  <c r="BG192" i="332"/>
  <c r="BG193" i="332" s="1"/>
  <c r="BG194" i="332" s="1"/>
  <c r="AQ32" i="332" s="1"/>
  <c r="BG191" i="332"/>
  <c r="BG192" i="331"/>
  <c r="BG193" i="331" s="1"/>
  <c r="BG194" i="331" s="1"/>
  <c r="AQ32" i="331" s="1"/>
  <c r="BG191" i="331"/>
  <c r="BG172" i="331"/>
  <c r="BG173" i="331"/>
  <c r="AQ40" i="331" s="1"/>
  <c r="BG172" i="330"/>
  <c r="BG173" i="330"/>
  <c r="AQ40" i="330" s="1"/>
  <c r="BG192" i="330"/>
  <c r="BG193" i="330" s="1"/>
  <c r="BG194" i="330" s="1"/>
  <c r="AQ32" i="330" s="1"/>
  <c r="BG191" i="330"/>
  <c r="BG172" i="329"/>
  <c r="BG173" i="329"/>
  <c r="AQ40" i="329" s="1"/>
  <c r="BG192" i="329"/>
  <c r="BG193" i="329" s="1"/>
  <c r="BG194" i="329" s="1"/>
  <c r="AQ32" i="329" s="1"/>
  <c r="BG191" i="329"/>
  <c r="BG192" i="328"/>
  <c r="BG193" i="328" s="1"/>
  <c r="BG194" i="328" s="1"/>
  <c r="AQ32" i="328" s="1"/>
  <c r="BG191" i="328"/>
  <c r="BG172" i="328"/>
  <c r="BG173" i="328"/>
  <c r="AQ40" i="328" s="1"/>
  <c r="BG192" i="327"/>
  <c r="BG193" i="327" s="1"/>
  <c r="BG194" i="327" s="1"/>
  <c r="AQ32" i="327" s="1"/>
  <c r="BG191" i="327"/>
  <c r="BG172" i="327"/>
  <c r="BG173" i="327"/>
  <c r="AQ40" i="327" s="1"/>
  <c r="AQ48" i="326"/>
  <c r="AR5" i="326" s="1"/>
  <c r="AK14" i="326" s="1"/>
  <c r="AG48" i="326"/>
  <c r="AG4" i="326" s="1"/>
  <c r="AG12" i="326" s="1"/>
  <c r="AQ5" i="325"/>
  <c r="AQ48" i="324"/>
  <c r="AG48" i="324"/>
  <c r="AG4" i="324" s="1"/>
  <c r="AG12" i="324" s="1"/>
  <c r="BG192" i="324"/>
  <c r="BG193" i="324" s="1"/>
  <c r="BG194" i="324" s="1"/>
  <c r="AQ32" i="324" s="1"/>
  <c r="BG191" i="324"/>
  <c r="BG173" i="324"/>
  <c r="AQ40" i="324" s="1"/>
  <c r="BG172" i="323"/>
  <c r="BG173" i="323"/>
  <c r="AQ40" i="323" s="1"/>
  <c r="BG192" i="323"/>
  <c r="BG193" i="323" s="1"/>
  <c r="BG194" i="323" s="1"/>
  <c r="AQ32" i="323" s="1"/>
  <c r="BG191" i="323"/>
  <c r="AQ5" i="322"/>
  <c r="AQ48" i="321"/>
  <c r="AG48" i="321"/>
  <c r="AG4" i="321" s="1"/>
  <c r="AG12" i="321" s="1"/>
  <c r="BG192" i="321"/>
  <c r="BG193" i="321" s="1"/>
  <c r="BG194" i="321" s="1"/>
  <c r="AQ32" i="321" s="1"/>
  <c r="BG191" i="321"/>
  <c r="AQ5" i="319"/>
  <c r="BG172" i="317"/>
  <c r="BG173" i="317"/>
  <c r="AQ40" i="317" s="1"/>
  <c r="BG192" i="317"/>
  <c r="BG193" i="317" s="1"/>
  <c r="BG194" i="317" s="1"/>
  <c r="AQ32" i="317" s="1"/>
  <c r="BG191" i="317"/>
  <c r="AG4" i="316"/>
  <c r="AG12" i="316" s="1"/>
  <c r="AQ48" i="316"/>
  <c r="AQ5" i="316" s="1"/>
  <c r="AG48" i="316"/>
  <c r="BG192" i="315"/>
  <c r="BG193" i="315" s="1"/>
  <c r="BG194" i="315" s="1"/>
  <c r="AQ32" i="315" s="1"/>
  <c r="BG191" i="315"/>
  <c r="BG172" i="315"/>
  <c r="BG173" i="315"/>
  <c r="AQ40" i="315" s="1"/>
  <c r="BG172" i="314"/>
  <c r="BG173" i="314"/>
  <c r="AQ40" i="314" s="1"/>
  <c r="BG191" i="314"/>
  <c r="BG192" i="314"/>
  <c r="BG193" i="314" s="1"/>
  <c r="BG194" i="314" s="1"/>
  <c r="AQ32" i="314" s="1"/>
  <c r="BG172" i="313"/>
  <c r="BG173" i="313"/>
  <c r="AQ40" i="313" s="1"/>
  <c r="BG192" i="313"/>
  <c r="BG193" i="313" s="1"/>
  <c r="BG194" i="313" s="1"/>
  <c r="AQ32" i="313" s="1"/>
  <c r="BG191" i="313"/>
  <c r="BG172" i="312"/>
  <c r="BG173" i="312"/>
  <c r="AQ40" i="312" s="1"/>
  <c r="BG192" i="312"/>
  <c r="BG193" i="312" s="1"/>
  <c r="BG194" i="312" s="1"/>
  <c r="AQ32" i="312" s="1"/>
  <c r="BG191" i="312"/>
  <c r="AQ5" i="311"/>
  <c r="AQ5" i="310"/>
  <c r="AG4" i="309"/>
  <c r="AG12" i="309" s="1"/>
  <c r="BG173" i="309"/>
  <c r="AQ40" i="309" s="1"/>
  <c r="AQ48" i="309"/>
  <c r="AG48" i="309"/>
  <c r="BG192" i="309"/>
  <c r="BG193" i="309" s="1"/>
  <c r="BG194" i="309" s="1"/>
  <c r="AQ32" i="309" s="1"/>
  <c r="BG191" i="309"/>
  <c r="BK191" i="205"/>
  <c r="BK192" i="205"/>
  <c r="BK193" i="205" s="1"/>
  <c r="BK194" i="205" s="1"/>
  <c r="BD152" i="205"/>
  <c r="AR5" i="332" l="1"/>
  <c r="AK14" i="332" s="1"/>
  <c r="AQ5" i="332"/>
  <c r="AQ5" i="331"/>
  <c r="AR5" i="331"/>
  <c r="AK14" i="331" s="1"/>
  <c r="AR5" i="330"/>
  <c r="AK14" i="330" s="1"/>
  <c r="AQ5" i="330"/>
  <c r="AR5" i="329"/>
  <c r="AK14" i="329" s="1"/>
  <c r="AQ5" i="329"/>
  <c r="AR5" i="328"/>
  <c r="AK14" i="328" s="1"/>
  <c r="AQ5" i="328"/>
  <c r="AR5" i="327"/>
  <c r="AK14" i="327" s="1"/>
  <c r="AQ5" i="327"/>
  <c r="AQ5" i="326"/>
  <c r="AQ5" i="324"/>
  <c r="AR5" i="324"/>
  <c r="AK14" i="324" s="1"/>
  <c r="AR5" i="323"/>
  <c r="AK14" i="323" s="1"/>
  <c r="AQ5" i="323"/>
  <c r="AR5" i="321"/>
  <c r="AK14" i="321" s="1"/>
  <c r="AQ5" i="321"/>
  <c r="AR5" i="317"/>
  <c r="AK14" i="317" s="1"/>
  <c r="AQ5" i="317"/>
  <c r="AR5" i="316"/>
  <c r="AK14" i="316" s="1"/>
  <c r="AR5" i="315"/>
  <c r="AK14" i="315" s="1"/>
  <c r="AQ5" i="315"/>
  <c r="AR5" i="314"/>
  <c r="AK14" i="314" s="1"/>
  <c r="AQ5" i="314"/>
  <c r="AR5" i="313"/>
  <c r="AK14" i="313" s="1"/>
  <c r="AQ5" i="313"/>
  <c r="AR5" i="312"/>
  <c r="AK14" i="312" s="1"/>
  <c r="AQ5" i="312"/>
  <c r="AQ5" i="309"/>
  <c r="AR5" i="309"/>
  <c r="AK14" i="309" s="1"/>
  <c r="M2" i="206"/>
  <c r="M3" i="206" s="1"/>
  <c r="M4" i="206" s="1"/>
  <c r="M5" i="206" s="1"/>
  <c r="M6" i="206" s="1"/>
  <c r="M7" i="206" s="1"/>
  <c r="M8" i="206" s="1"/>
  <c r="M9" i="206" s="1"/>
  <c r="M10" i="206" s="1"/>
  <c r="M11" i="206" s="1"/>
  <c r="M12" i="206" s="1"/>
  <c r="M13" i="206" s="1"/>
  <c r="M14" i="206" s="1"/>
  <c r="M15" i="206" s="1"/>
  <c r="M16" i="206" s="1"/>
  <c r="M17" i="206" s="1"/>
  <c r="M18" i="206" s="1"/>
  <c r="M19" i="206" s="1"/>
  <c r="M20" i="206" s="1"/>
  <c r="M21" i="206" s="1"/>
  <c r="M22" i="206" s="1"/>
  <c r="M23" i="206" s="1"/>
  <c r="M24" i="206" s="1"/>
  <c r="M25" i="206" s="1"/>
  <c r="M26" i="206" s="1"/>
  <c r="M27" i="206" s="1"/>
  <c r="M28" i="206" s="1"/>
  <c r="M29" i="206" s="1"/>
  <c r="M30" i="206" s="1"/>
  <c r="M31" i="206" s="1"/>
  <c r="M32" i="206" s="1"/>
  <c r="M33" i="206" s="1"/>
  <c r="M34" i="206" s="1"/>
  <c r="M35" i="206" s="1"/>
  <c r="M36" i="206" s="1"/>
  <c r="M37" i="206" s="1"/>
  <c r="M38" i="206" s="1"/>
  <c r="M39" i="206" s="1"/>
  <c r="M40" i="206" s="1"/>
  <c r="M41" i="206" s="1"/>
  <c r="M42" i="206" s="1"/>
  <c r="M43" i="206" s="1"/>
  <c r="M44" i="206" s="1"/>
  <c r="M45" i="206" s="1"/>
  <c r="M46" i="206" s="1"/>
  <c r="M47" i="206" s="1"/>
  <c r="M48" i="206" s="1"/>
  <c r="M49" i="206" s="1"/>
  <c r="M50" i="206" s="1"/>
  <c r="M51" i="206" s="1"/>
  <c r="M52" i="206" s="1"/>
  <c r="M53" i="206" s="1"/>
  <c r="M54" i="206" s="1"/>
  <c r="M55" i="206" s="1"/>
  <c r="M56" i="206" s="1"/>
  <c r="M57" i="206" s="1"/>
  <c r="M58" i="206" s="1"/>
  <c r="M59" i="206" s="1"/>
  <c r="M60" i="206" s="1"/>
  <c r="M61" i="206" s="1"/>
  <c r="M62" i="206" s="1"/>
  <c r="M63" i="206" s="1"/>
  <c r="M64" i="206" s="1"/>
  <c r="M65" i="206" s="1"/>
  <c r="M66" i="206" s="1"/>
  <c r="M67" i="206" s="1"/>
  <c r="M68" i="206" s="1"/>
  <c r="M69" i="206" s="1"/>
  <c r="M70" i="206" s="1"/>
  <c r="M71" i="206" s="1"/>
  <c r="M72" i="206" s="1"/>
  <c r="M73" i="206" s="1"/>
  <c r="M74" i="206" s="1"/>
  <c r="M75" i="206" s="1"/>
  <c r="M76" i="206" s="1"/>
  <c r="M77" i="206" s="1"/>
  <c r="M78" i="206" s="1"/>
  <c r="M79" i="206" s="1"/>
  <c r="M80" i="206" s="1"/>
  <c r="M81" i="206" s="1"/>
  <c r="M82" i="206" s="1"/>
  <c r="M83" i="206" s="1"/>
  <c r="M84" i="206" s="1"/>
  <c r="M85" i="206" s="1"/>
  <c r="M86" i="206" s="1"/>
  <c r="M87" i="206" s="1"/>
  <c r="M88" i="206" s="1"/>
  <c r="M89" i="206" s="1"/>
  <c r="M90" i="206" s="1"/>
  <c r="M91" i="206" s="1"/>
  <c r="M92" i="206" s="1"/>
  <c r="M93" i="206" s="1"/>
  <c r="M94" i="206" s="1"/>
  <c r="M95" i="206" s="1"/>
  <c r="M96" i="206" s="1"/>
  <c r="M97" i="206" s="1"/>
  <c r="M98" i="206" s="1"/>
  <c r="M99" i="206" s="1"/>
  <c r="M100" i="206" s="1"/>
  <c r="M101" i="206" s="1"/>
  <c r="M102" i="206" s="1"/>
  <c r="M103" i="206" s="1"/>
  <c r="M104" i="206" s="1"/>
  <c r="M105" i="206" s="1"/>
  <c r="M106" i="206" s="1"/>
  <c r="M107" i="206" s="1"/>
  <c r="M108" i="206" s="1"/>
  <c r="M109" i="206" s="1"/>
  <c r="M110" i="206" s="1"/>
  <c r="M111" i="206" s="1"/>
  <c r="M112" i="206" s="1"/>
  <c r="M113" i="206" s="1"/>
  <c r="M114" i="206" s="1"/>
  <c r="M115" i="206" s="1"/>
  <c r="M116" i="206" s="1"/>
  <c r="M117" i="206" s="1"/>
  <c r="M118" i="206" s="1"/>
  <c r="M119" i="206" s="1"/>
  <c r="M120" i="206" s="1"/>
  <c r="M121" i="206" s="1"/>
  <c r="M122" i="206" s="1"/>
  <c r="M123" i="206" s="1"/>
  <c r="M124" i="206" s="1"/>
  <c r="M125" i="206" s="1"/>
  <c r="M126" i="206" s="1"/>
  <c r="M127" i="206" s="1"/>
  <c r="M128" i="206" s="1"/>
  <c r="M129" i="206" s="1"/>
  <c r="M130" i="206" s="1"/>
  <c r="M131" i="206" s="1"/>
  <c r="M132" i="206" s="1"/>
  <c r="M133" i="206" s="1"/>
  <c r="M134" i="206" s="1"/>
  <c r="M135" i="206" s="1"/>
  <c r="M136" i="206" s="1"/>
  <c r="M137" i="206" s="1"/>
  <c r="M138" i="206" s="1"/>
  <c r="M139" i="206" s="1"/>
  <c r="M140" i="206" s="1"/>
  <c r="M141" i="206" s="1"/>
  <c r="M142" i="206" s="1"/>
  <c r="M143" i="206" s="1"/>
  <c r="M144" i="206" s="1"/>
  <c r="M145" i="206" s="1"/>
  <c r="M146" i="206" s="1"/>
  <c r="M147" i="206" s="1"/>
  <c r="M148" i="206" s="1"/>
  <c r="M149" i="206" s="1"/>
  <c r="M150" i="206" s="1"/>
  <c r="M151" i="206" s="1"/>
  <c r="M152" i="206" s="1"/>
  <c r="M153" i="206" s="1"/>
  <c r="M154" i="206" s="1"/>
  <c r="M155" i="206" s="1"/>
  <c r="M156" i="206" s="1"/>
  <c r="M157" i="206" s="1"/>
  <c r="M158" i="206" s="1"/>
  <c r="M159" i="206" s="1"/>
  <c r="M160" i="206" s="1"/>
  <c r="M161" i="206" s="1"/>
  <c r="M162" i="206" s="1"/>
  <c r="M163" i="206" s="1"/>
  <c r="M164" i="206" s="1"/>
  <c r="M165" i="206" s="1"/>
  <c r="M166" i="206" s="1"/>
  <c r="M167" i="206" s="1"/>
  <c r="M168" i="206" s="1"/>
  <c r="M169" i="206" s="1"/>
  <c r="M170" i="206" s="1"/>
  <c r="M171" i="206" s="1"/>
  <c r="M172" i="206" s="1"/>
  <c r="M173" i="206" s="1"/>
  <c r="M174" i="206" s="1"/>
  <c r="M175" i="206" s="1"/>
  <c r="M176" i="206" s="1"/>
  <c r="M177" i="206" s="1"/>
  <c r="M178" i="206" s="1"/>
  <c r="M179" i="206" s="1"/>
  <c r="M180" i="206" s="1"/>
  <c r="M181" i="206" s="1"/>
  <c r="M182" i="206" s="1"/>
  <c r="M183" i="206" s="1"/>
  <c r="M184" i="206" s="1"/>
  <c r="M185" i="206" s="1"/>
  <c r="M186" i="206" s="1"/>
  <c r="M187" i="206" s="1"/>
  <c r="M188" i="206" s="1"/>
  <c r="M189" i="206" s="1"/>
  <c r="M190" i="206" s="1"/>
  <c r="M191" i="206" s="1"/>
  <c r="M192" i="206" s="1"/>
  <c r="M193" i="206" s="1"/>
  <c r="M194" i="206" s="1"/>
  <c r="M195" i="206" s="1"/>
  <c r="M196" i="206" s="1"/>
  <c r="M197" i="206" s="1"/>
  <c r="M198" i="206" s="1"/>
  <c r="M199" i="206" s="1"/>
  <c r="M200" i="206" s="1"/>
  <c r="M201" i="206" s="1"/>
  <c r="M202" i="206" s="1"/>
  <c r="M203" i="206" s="1"/>
  <c r="M204" i="206" s="1"/>
  <c r="M205" i="206" s="1"/>
  <c r="M206" i="206" s="1"/>
  <c r="M207" i="206" s="1"/>
  <c r="M208" i="206" s="1"/>
  <c r="M209" i="206" s="1"/>
  <c r="M210" i="206" s="1"/>
  <c r="M211" i="206" s="1"/>
  <c r="M212" i="206" s="1"/>
  <c r="M213" i="206" s="1"/>
  <c r="M214" i="206" s="1"/>
  <c r="M215" i="206" s="1"/>
  <c r="M216" i="206" s="1"/>
  <c r="M217" i="206" s="1"/>
  <c r="M218" i="206" s="1"/>
  <c r="M219" i="206" s="1"/>
  <c r="M220" i="206" s="1"/>
  <c r="M221" i="206" s="1"/>
  <c r="M222" i="206" s="1"/>
  <c r="M223" i="206" s="1"/>
  <c r="M224" i="206" s="1"/>
  <c r="M225" i="206" s="1"/>
  <c r="M226" i="206" s="1"/>
  <c r="M227" i="206" s="1"/>
  <c r="M228" i="206" s="1"/>
  <c r="M229" i="206" s="1"/>
  <c r="M230" i="206" s="1"/>
  <c r="M231" i="206" s="1"/>
  <c r="M232" i="206" s="1"/>
  <c r="M233" i="206" s="1"/>
  <c r="M234" i="206" s="1"/>
  <c r="M235" i="206" s="1"/>
  <c r="M236" i="206" s="1"/>
  <c r="M237" i="206" s="1"/>
  <c r="M238" i="206" s="1"/>
  <c r="M239" i="206" s="1"/>
  <c r="M240" i="206" s="1"/>
  <c r="M241" i="206" s="1"/>
  <c r="M242" i="206" s="1"/>
  <c r="M243" i="206" s="1"/>
  <c r="M244" i="206" s="1"/>
  <c r="M245" i="206" s="1"/>
  <c r="M246" i="206" s="1"/>
  <c r="M247" i="206" s="1"/>
  <c r="M248" i="206" s="1"/>
  <c r="M249" i="206" s="1"/>
  <c r="M250" i="206" s="1"/>
  <c r="M251" i="206" s="1"/>
  <c r="M252" i="206" s="1"/>
  <c r="M253" i="206" s="1"/>
  <c r="M254" i="206" s="1"/>
  <c r="M255" i="206" s="1"/>
  <c r="M256" i="206" s="1"/>
  <c r="M257" i="206" s="1"/>
  <c r="M258" i="206" s="1"/>
  <c r="M259" i="206" s="1"/>
  <c r="M260" i="206" s="1"/>
  <c r="M261" i="206" s="1"/>
  <c r="M262" i="206" s="1"/>
  <c r="M263" i="206" s="1"/>
  <c r="M264" i="206" s="1"/>
  <c r="M265" i="206" s="1"/>
  <c r="M266" i="206" s="1"/>
  <c r="M267" i="206" s="1"/>
  <c r="M268" i="206" s="1"/>
  <c r="M269" i="206" s="1"/>
  <c r="M270" i="206" s="1"/>
  <c r="M271" i="206" s="1"/>
  <c r="M272" i="206" s="1"/>
  <c r="M273" i="206" s="1"/>
  <c r="M274" i="206" s="1"/>
  <c r="M275" i="206" s="1"/>
  <c r="M276" i="206" s="1"/>
  <c r="M277" i="206" s="1"/>
  <c r="M278" i="206" s="1"/>
  <c r="M279" i="206" s="1"/>
  <c r="M280" i="206" s="1"/>
  <c r="M281" i="206" s="1"/>
  <c r="M282" i="206" s="1"/>
  <c r="M283" i="206" s="1"/>
  <c r="M284" i="206" s="1"/>
  <c r="M285" i="206" s="1"/>
  <c r="M286" i="206" s="1"/>
  <c r="M287" i="206" s="1"/>
  <c r="M288" i="206" s="1"/>
  <c r="M289" i="206" s="1"/>
  <c r="M290" i="206" s="1"/>
  <c r="M291" i="206" s="1"/>
  <c r="M292" i="206" s="1"/>
  <c r="M293" i="206" s="1"/>
  <c r="M294" i="206" s="1"/>
  <c r="M295" i="206" s="1"/>
  <c r="M296" i="206" s="1"/>
  <c r="M297" i="206" s="1"/>
  <c r="M298" i="206" s="1"/>
  <c r="M299" i="206" s="1"/>
  <c r="M300" i="206" s="1"/>
  <c r="M301" i="206" s="1"/>
  <c r="M302" i="206" s="1"/>
  <c r="M303" i="206" s="1"/>
  <c r="M304" i="206" s="1"/>
  <c r="M305" i="206" s="1"/>
  <c r="M306" i="206" s="1"/>
  <c r="M307" i="206" s="1"/>
  <c r="M308" i="206" s="1"/>
  <c r="M309" i="206" s="1"/>
  <c r="M310" i="206" s="1"/>
  <c r="M311" i="206" s="1"/>
  <c r="M312" i="206" s="1"/>
  <c r="M313" i="206" s="1"/>
  <c r="M314" i="206" s="1"/>
  <c r="M315" i="206" s="1"/>
  <c r="M316" i="206" s="1"/>
  <c r="M317" i="206" s="1"/>
  <c r="M318" i="206" s="1"/>
  <c r="M319" i="206" s="1"/>
  <c r="M320" i="206" s="1"/>
  <c r="M321" i="206" s="1"/>
  <c r="M322" i="206" s="1"/>
  <c r="M323" i="206" s="1"/>
  <c r="M324" i="206" s="1"/>
  <c r="M325" i="206" s="1"/>
  <c r="M326" i="206" s="1"/>
  <c r="M327" i="206" s="1"/>
  <c r="M328" i="206" s="1"/>
  <c r="M329" i="206" s="1"/>
  <c r="M330" i="206" s="1"/>
  <c r="M331" i="206" s="1"/>
  <c r="M332" i="206" s="1"/>
  <c r="M333" i="206" s="1"/>
  <c r="M334" i="206" s="1"/>
  <c r="M335" i="206" s="1"/>
  <c r="M336" i="206" s="1"/>
  <c r="M337" i="206" s="1"/>
  <c r="M338" i="206" s="1"/>
  <c r="M339" i="206" s="1"/>
  <c r="M340" i="206" s="1"/>
  <c r="M341" i="206" s="1"/>
  <c r="M342" i="206" s="1"/>
  <c r="M343" i="206" s="1"/>
  <c r="M344" i="206" s="1"/>
  <c r="M345" i="206" s="1"/>
  <c r="M346" i="206" s="1"/>
  <c r="M347" i="206" s="1"/>
  <c r="M348" i="206" s="1"/>
  <c r="M349" i="206" s="1"/>
  <c r="M350" i="206" s="1"/>
  <c r="M351" i="206" s="1"/>
  <c r="M352" i="206" s="1"/>
  <c r="M353" i="206" s="1"/>
  <c r="M354" i="206" s="1"/>
  <c r="M355" i="206" s="1"/>
  <c r="M356" i="206" s="1"/>
  <c r="M357" i="206" s="1"/>
  <c r="M358" i="206" s="1"/>
  <c r="M359" i="206" s="1"/>
  <c r="M360" i="206" s="1"/>
  <c r="M361" i="206" s="1"/>
  <c r="M362" i="206" s="1"/>
  <c r="M363" i="206" s="1"/>
  <c r="M364" i="206" s="1"/>
  <c r="M365" i="206" s="1"/>
  <c r="M366" i="206" s="1"/>
  <c r="M367" i="206" s="1"/>
  <c r="M368" i="206" s="1"/>
  <c r="M369" i="206" s="1"/>
  <c r="M370" i="206" s="1"/>
  <c r="M371" i="206" s="1"/>
  <c r="M372" i="206" s="1"/>
  <c r="M373" i="206" s="1"/>
  <c r="M374" i="206" s="1"/>
  <c r="M375" i="206" s="1"/>
  <c r="M376" i="206" s="1"/>
  <c r="M377" i="206" s="1"/>
  <c r="M378" i="206" s="1"/>
  <c r="M379" i="206" s="1"/>
  <c r="M380" i="206" s="1"/>
  <c r="M381" i="206" s="1"/>
  <c r="M382" i="206" s="1"/>
  <c r="M383" i="206" s="1"/>
  <c r="M384" i="206" s="1"/>
  <c r="M385" i="206" s="1"/>
  <c r="M386" i="206" s="1"/>
  <c r="M387" i="206" s="1"/>
  <c r="M388" i="206" s="1"/>
  <c r="M389" i="206" s="1"/>
  <c r="M390" i="206" s="1"/>
  <c r="M391" i="206" s="1"/>
  <c r="M392" i="206" s="1"/>
  <c r="M393" i="206" s="1"/>
  <c r="M394" i="206" s="1"/>
  <c r="M395" i="206" s="1"/>
  <c r="M396" i="206" s="1"/>
  <c r="M397" i="206" s="1"/>
  <c r="M398" i="206" s="1"/>
  <c r="M399" i="206" s="1"/>
  <c r="M400" i="206" s="1"/>
  <c r="M401" i="206" s="1"/>
  <c r="M402" i="206" s="1"/>
  <c r="M403" i="206" s="1"/>
  <c r="M404" i="206" s="1"/>
  <c r="M405" i="206" s="1"/>
  <c r="M406" i="206" s="1"/>
  <c r="M407" i="206" s="1"/>
  <c r="M408" i="206" s="1"/>
  <c r="M409" i="206" s="1"/>
  <c r="M410" i="206" s="1"/>
  <c r="M411" i="206" s="1"/>
  <c r="M412" i="206" s="1"/>
  <c r="M413" i="206" s="1"/>
  <c r="M414" i="206" s="1"/>
  <c r="M415" i="206" s="1"/>
  <c r="M416" i="206" s="1"/>
  <c r="M417" i="206" s="1"/>
  <c r="M418" i="206" s="1"/>
  <c r="M419" i="206" s="1"/>
  <c r="M420" i="206" s="1"/>
  <c r="M421" i="206" s="1"/>
  <c r="M422" i="206" s="1"/>
  <c r="M423" i="206" s="1"/>
  <c r="M424" i="206" s="1"/>
  <c r="M425" i="206" s="1"/>
  <c r="M426" i="206" s="1"/>
  <c r="M427" i="206" s="1"/>
  <c r="M428" i="206" s="1"/>
  <c r="M429" i="206" s="1"/>
  <c r="M430" i="206" s="1"/>
  <c r="M431" i="206" s="1"/>
  <c r="M432" i="206" s="1"/>
  <c r="M433" i="206" s="1"/>
  <c r="M434" i="206" s="1"/>
  <c r="M435" i="206" s="1"/>
  <c r="M436" i="206" s="1"/>
  <c r="M437" i="206" s="1"/>
  <c r="M438" i="206" s="1"/>
  <c r="M439" i="206" s="1"/>
  <c r="M440" i="206" s="1"/>
  <c r="M441" i="206" s="1"/>
  <c r="M442" i="206" s="1"/>
  <c r="M443" i="206" s="1"/>
  <c r="M444" i="206" s="1"/>
  <c r="M445" i="206" s="1"/>
  <c r="K4" i="205"/>
  <c r="A316" i="206"/>
  <c r="A315" i="206"/>
  <c r="A314" i="206"/>
  <c r="A313" i="206"/>
  <c r="A312" i="206"/>
  <c r="A311" i="206"/>
  <c r="A310" i="206"/>
  <c r="A309" i="206"/>
  <c r="A308" i="206"/>
  <c r="A307" i="206"/>
  <c r="A306" i="206"/>
  <c r="A305" i="206"/>
  <c r="A304" i="206"/>
  <c r="A303" i="206"/>
  <c r="A302" i="206"/>
  <c r="A301" i="206"/>
  <c r="A300" i="206"/>
  <c r="A299" i="206"/>
  <c r="A298" i="206"/>
  <c r="A297" i="206"/>
  <c r="A296" i="206"/>
  <c r="A295" i="206"/>
  <c r="A294" i="206"/>
  <c r="A293" i="206"/>
  <c r="A292" i="206"/>
  <c r="A291" i="206"/>
  <c r="A290" i="206"/>
  <c r="A289" i="206"/>
  <c r="A288" i="206"/>
  <c r="A287" i="206"/>
  <c r="A286" i="206"/>
  <c r="A285" i="206"/>
  <c r="A284" i="206"/>
  <c r="A283" i="206"/>
  <c r="A282" i="206"/>
  <c r="A281" i="206"/>
  <c r="A280" i="206"/>
  <c r="A279" i="206"/>
  <c r="A278" i="206"/>
  <c r="A277" i="206"/>
  <c r="A276" i="206"/>
  <c r="A275" i="206"/>
  <c r="A274" i="206"/>
  <c r="A273" i="206"/>
  <c r="A272" i="206"/>
  <c r="A271" i="206"/>
  <c r="A270" i="206"/>
  <c r="A269" i="206"/>
  <c r="A268" i="206"/>
  <c r="A267" i="206"/>
  <c r="A266" i="206"/>
  <c r="A265" i="206"/>
  <c r="A264" i="206"/>
  <c r="A263" i="206"/>
  <c r="A262" i="206"/>
  <c r="A261" i="206"/>
  <c r="A260" i="206"/>
  <c r="A259" i="206"/>
  <c r="A258" i="206"/>
  <c r="A257" i="206"/>
  <c r="A256" i="206"/>
  <c r="A255" i="206"/>
  <c r="A254" i="206"/>
  <c r="A253" i="206"/>
  <c r="A252" i="206"/>
  <c r="A251" i="206"/>
  <c r="A250" i="206"/>
  <c r="A249" i="206"/>
  <c r="A248" i="206"/>
  <c r="A247" i="206"/>
  <c r="A246" i="206"/>
  <c r="A245" i="206"/>
  <c r="A244" i="206"/>
  <c r="A243" i="206"/>
  <c r="A242" i="206"/>
  <c r="A241" i="206"/>
  <c r="A240" i="206"/>
  <c r="A239" i="206"/>
  <c r="A238" i="206"/>
  <c r="A237" i="206"/>
  <c r="A236" i="206"/>
  <c r="A235" i="206"/>
  <c r="A234" i="206"/>
  <c r="A233" i="206"/>
  <c r="A232" i="206"/>
  <c r="A231" i="206"/>
  <c r="A230" i="206"/>
  <c r="A229" i="206"/>
  <c r="A228" i="206"/>
  <c r="A227" i="206"/>
  <c r="A226" i="206"/>
  <c r="A225" i="206"/>
  <c r="A224" i="206"/>
  <c r="A223" i="206"/>
  <c r="A222" i="206"/>
  <c r="A221" i="206"/>
  <c r="A220" i="206"/>
  <c r="A219" i="206"/>
  <c r="A218" i="206"/>
  <c r="A217" i="206"/>
  <c r="A216" i="206"/>
  <c r="A215" i="206"/>
  <c r="A214" i="206"/>
  <c r="A213" i="206"/>
  <c r="A212" i="206"/>
  <c r="A211" i="206"/>
  <c r="A210" i="206"/>
  <c r="A209" i="206"/>
  <c r="A208" i="206"/>
  <c r="A207" i="206"/>
  <c r="A206" i="206"/>
  <c r="A205" i="206"/>
  <c r="A204" i="206"/>
  <c r="A203" i="206"/>
  <c r="A202" i="206"/>
  <c r="A201" i="206"/>
  <c r="A200" i="206"/>
  <c r="A199" i="206"/>
  <c r="A198" i="206"/>
  <c r="A197" i="206"/>
  <c r="A196" i="206"/>
  <c r="A195" i="206"/>
  <c r="A194" i="206"/>
  <c r="A193" i="206"/>
  <c r="A192" i="206"/>
  <c r="A191" i="206"/>
  <c r="A190" i="206"/>
  <c r="A189" i="206"/>
  <c r="A188" i="206"/>
  <c r="A187" i="206"/>
  <c r="A186" i="206"/>
  <c r="A185" i="206"/>
  <c r="A184" i="206"/>
  <c r="A183" i="206"/>
  <c r="A182" i="206"/>
  <c r="A181" i="206"/>
  <c r="A180" i="206"/>
  <c r="A179" i="206"/>
  <c r="A178" i="206"/>
  <c r="A177" i="206"/>
  <c r="A176" i="206"/>
  <c r="A175" i="206"/>
  <c r="A174" i="206"/>
  <c r="A173" i="206"/>
  <c r="A172" i="206"/>
  <c r="A171" i="206"/>
  <c r="A170" i="206"/>
  <c r="A169" i="206"/>
  <c r="A168" i="206"/>
  <c r="A167" i="206"/>
  <c r="A166" i="206"/>
  <c r="A165" i="206"/>
  <c r="A164" i="206"/>
  <c r="A163" i="206"/>
  <c r="A162" i="206"/>
  <c r="A161" i="206"/>
  <c r="A160" i="206"/>
  <c r="A159" i="206"/>
  <c r="A158" i="206"/>
  <c r="A157" i="206"/>
  <c r="A156" i="206"/>
  <c r="A155" i="206"/>
  <c r="A154" i="206"/>
  <c r="A153" i="206"/>
  <c r="A152" i="206"/>
  <c r="A151" i="206"/>
  <c r="A150" i="206"/>
  <c r="A149" i="206"/>
  <c r="A148" i="206"/>
  <c r="A147" i="206"/>
  <c r="A146" i="206"/>
  <c r="A145" i="206"/>
  <c r="A144" i="206"/>
  <c r="A143" i="206"/>
  <c r="A142" i="206"/>
  <c r="A141" i="206"/>
  <c r="A140" i="206"/>
  <c r="A139" i="206"/>
  <c r="A138" i="206"/>
  <c r="A137" i="206"/>
  <c r="A136" i="206"/>
  <c r="A135" i="206"/>
  <c r="A134" i="206"/>
  <c r="A133" i="206"/>
  <c r="A132" i="206"/>
  <c r="A131" i="206"/>
  <c r="A130" i="206"/>
  <c r="A129" i="206"/>
  <c r="A128" i="206"/>
  <c r="A127" i="206"/>
  <c r="A126" i="206"/>
  <c r="A125" i="206"/>
  <c r="A124" i="206"/>
  <c r="A123" i="206"/>
  <c r="A122" i="206"/>
  <c r="A121" i="206"/>
  <c r="A120" i="206"/>
  <c r="A119" i="206"/>
  <c r="A118" i="206"/>
  <c r="A117" i="206"/>
  <c r="A116" i="206"/>
  <c r="A115" i="206"/>
  <c r="A114" i="206"/>
  <c r="A113" i="206"/>
  <c r="A112" i="206"/>
  <c r="A111" i="206"/>
  <c r="A110" i="206"/>
  <c r="A109" i="206"/>
  <c r="A108" i="206"/>
  <c r="A107" i="206"/>
  <c r="A106" i="206"/>
  <c r="A105" i="206"/>
  <c r="A104" i="206"/>
  <c r="A103" i="206"/>
  <c r="A102" i="206"/>
  <c r="A101" i="206"/>
  <c r="A100" i="206"/>
  <c r="A99" i="206"/>
  <c r="A98" i="206"/>
  <c r="A97" i="206"/>
  <c r="A96" i="206"/>
  <c r="A95" i="206"/>
  <c r="A94" i="206"/>
  <c r="A93" i="206"/>
  <c r="A92" i="206"/>
  <c r="A91" i="206"/>
  <c r="A90" i="206"/>
  <c r="A89" i="206"/>
  <c r="A88" i="206"/>
  <c r="A87" i="206"/>
  <c r="A86" i="206"/>
  <c r="A85" i="206"/>
  <c r="A84" i="206"/>
  <c r="A83" i="206"/>
  <c r="A82" i="206"/>
  <c r="A81" i="206"/>
  <c r="A80" i="206"/>
  <c r="A79" i="206"/>
  <c r="A78" i="206"/>
  <c r="A77" i="206"/>
  <c r="A76" i="206"/>
  <c r="A75" i="206"/>
  <c r="A74" i="206"/>
  <c r="A73" i="206"/>
  <c r="A72" i="206"/>
  <c r="A71" i="206"/>
  <c r="A70" i="206"/>
  <c r="A69" i="206"/>
  <c r="A68" i="206"/>
  <c r="A67" i="206"/>
  <c r="A66" i="206"/>
  <c r="A65" i="206"/>
  <c r="A64" i="206"/>
  <c r="A63" i="206"/>
  <c r="A62" i="206"/>
  <c r="A61" i="206"/>
  <c r="A60" i="206"/>
  <c r="A59" i="206"/>
  <c r="A58" i="206"/>
  <c r="A57" i="206"/>
  <c r="A56" i="206"/>
  <c r="A55" i="206"/>
  <c r="A54" i="206"/>
  <c r="A53" i="206"/>
  <c r="A52" i="206"/>
  <c r="A51" i="206"/>
  <c r="A50" i="206"/>
  <c r="A49" i="206"/>
  <c r="A48" i="206"/>
  <c r="A47" i="206"/>
  <c r="A46" i="206"/>
  <c r="A45" i="206"/>
  <c r="A44" i="206"/>
  <c r="A43" i="206"/>
  <c r="A42" i="206"/>
  <c r="A41" i="206"/>
  <c r="A40" i="206"/>
  <c r="A39" i="206"/>
  <c r="A38" i="206"/>
  <c r="A37" i="206"/>
  <c r="A36" i="206"/>
  <c r="A35" i="206"/>
  <c r="A34" i="206"/>
  <c r="A33" i="206"/>
  <c r="A32" i="206"/>
  <c r="A31" i="206"/>
  <c r="A30" i="206"/>
  <c r="A29" i="206"/>
  <c r="A28" i="206"/>
  <c r="A27" i="206"/>
  <c r="A26" i="206"/>
  <c r="A25" i="206"/>
  <c r="A24" i="206"/>
  <c r="A23" i="206"/>
  <c r="A22" i="206"/>
  <c r="A21" i="206"/>
  <c r="A20" i="206"/>
  <c r="A19" i="206"/>
  <c r="A18" i="206"/>
  <c r="A17" i="206"/>
  <c r="A16" i="206"/>
  <c r="A11" i="206"/>
  <c r="A10" i="206"/>
  <c r="A9" i="206"/>
  <c r="A8" i="206"/>
  <c r="A7" i="206"/>
  <c r="A6" i="206"/>
  <c r="A5" i="206"/>
  <c r="A4" i="206"/>
  <c r="A3" i="206"/>
  <c r="A2" i="206"/>
  <c r="G2" i="206"/>
  <c r="F2" i="206" s="1"/>
  <c r="L2" i="206" l="1"/>
  <c r="G3" i="206"/>
  <c r="F3" i="206" s="1"/>
  <c r="L230" i="206"/>
  <c r="L201" i="206"/>
  <c r="L3" i="206"/>
  <c r="G4" i="206" l="1"/>
  <c r="F4" i="206" s="1"/>
  <c r="L4" i="206"/>
  <c r="L202" i="206"/>
  <c r="L160" i="206"/>
  <c r="L231" i="206"/>
  <c r="G5" i="206" l="1"/>
  <c r="F5" i="206" s="1"/>
  <c r="L5" i="206"/>
  <c r="L161" i="206"/>
  <c r="L232" i="206"/>
  <c r="L91" i="206"/>
  <c r="L203" i="206"/>
  <c r="G6" i="206" l="1"/>
  <c r="F6" i="206" s="1"/>
  <c r="L6" i="206"/>
  <c r="L92" i="206"/>
  <c r="L204" i="206"/>
  <c r="L233" i="206"/>
  <c r="L162" i="206"/>
  <c r="G7" i="206" l="1"/>
  <c r="F7" i="206" s="1"/>
  <c r="L7" i="206"/>
  <c r="L234" i="206"/>
  <c r="L205" i="206"/>
  <c r="L93" i="206"/>
  <c r="L163" i="206"/>
  <c r="G8" i="206"/>
  <c r="F8" i="206" s="1"/>
  <c r="L8" i="206" l="1"/>
  <c r="L253" i="206"/>
  <c r="L164" i="206"/>
  <c r="L94" i="206"/>
  <c r="L206" i="206"/>
  <c r="L292" i="206"/>
  <c r="L235" i="206"/>
  <c r="G9" i="206"/>
  <c r="F9" i="206" s="1"/>
  <c r="L9" i="206" l="1"/>
  <c r="L236" i="206"/>
  <c r="L95" i="206"/>
  <c r="L254" i="206"/>
  <c r="L207" i="206"/>
  <c r="L293" i="206"/>
  <c r="L165" i="206"/>
  <c r="L10" i="206"/>
  <c r="G10" i="206"/>
  <c r="F10" i="206" s="1"/>
  <c r="L11" i="206" l="1"/>
  <c r="L166" i="206"/>
  <c r="L96" i="206"/>
  <c r="L208" i="206"/>
  <c r="L237" i="206"/>
  <c r="L255" i="206"/>
  <c r="L294" i="206"/>
  <c r="G11" i="206"/>
  <c r="F11" i="206" s="1"/>
  <c r="L12" i="206" l="1"/>
  <c r="L295" i="206"/>
  <c r="L97" i="206"/>
  <c r="L167" i="206"/>
  <c r="L256" i="206"/>
  <c r="L238" i="206"/>
  <c r="L209" i="206"/>
  <c r="G12" i="206"/>
  <c r="F12" i="206" s="1"/>
  <c r="L13" i="206" l="1"/>
  <c r="L239" i="206"/>
  <c r="L98" i="206"/>
  <c r="L168" i="206"/>
  <c r="L296" i="206"/>
  <c r="L210" i="206"/>
  <c r="L257" i="206"/>
  <c r="G13" i="206"/>
  <c r="F13" i="206" s="1"/>
  <c r="L14" i="206" l="1"/>
  <c r="L99" i="206"/>
  <c r="L240" i="206"/>
  <c r="L258" i="206"/>
  <c r="L297" i="206"/>
  <c r="L211" i="206"/>
  <c r="L169" i="206"/>
  <c r="G14" i="206"/>
  <c r="F14" i="206" s="1"/>
  <c r="L15" i="206" l="1"/>
  <c r="L212" i="206"/>
  <c r="L241" i="206"/>
  <c r="L298" i="206"/>
  <c r="L170" i="206"/>
  <c r="L100" i="206"/>
  <c r="L259" i="206"/>
  <c r="L48" i="206"/>
  <c r="G15" i="206"/>
  <c r="F15" i="206" s="1"/>
  <c r="L16" i="206" l="1"/>
  <c r="L299" i="206"/>
  <c r="L171" i="206"/>
  <c r="L242" i="206"/>
  <c r="L213" i="206"/>
  <c r="L260" i="206"/>
  <c r="L101" i="206"/>
  <c r="L49" i="206"/>
  <c r="G16" i="206"/>
  <c r="F16" i="206" s="1"/>
  <c r="L261" i="206" l="1"/>
  <c r="L17" i="206"/>
  <c r="L172" i="206"/>
  <c r="L276" i="206"/>
  <c r="L243" i="206"/>
  <c r="L102" i="206"/>
  <c r="L300" i="206"/>
  <c r="L214" i="206"/>
  <c r="L50" i="206"/>
  <c r="L30" i="206"/>
  <c r="G17" i="206"/>
  <c r="F17" i="206" s="1"/>
  <c r="L262" i="206" l="1"/>
  <c r="L18" i="206"/>
  <c r="L301" i="206"/>
  <c r="L173" i="206"/>
  <c r="L123" i="206"/>
  <c r="L215" i="206"/>
  <c r="L277" i="206"/>
  <c r="L103" i="206"/>
  <c r="L244" i="206"/>
  <c r="L31" i="206"/>
  <c r="L51" i="206"/>
  <c r="G18" i="206"/>
  <c r="F18" i="206" s="1"/>
  <c r="L263" i="206" l="1"/>
  <c r="L104" i="206"/>
  <c r="L19" i="206"/>
  <c r="L124" i="206"/>
  <c r="L174" i="206"/>
  <c r="L245" i="206"/>
  <c r="L278" i="206"/>
  <c r="L216" i="206"/>
  <c r="L302" i="206"/>
  <c r="L52" i="206"/>
  <c r="L32" i="206"/>
  <c r="G19" i="206"/>
  <c r="F19" i="206" s="1"/>
  <c r="L246" i="206" l="1"/>
  <c r="L20" i="206"/>
  <c r="L264" i="206"/>
  <c r="L105" i="206"/>
  <c r="L175" i="206"/>
  <c r="L303" i="206"/>
  <c r="L279" i="206"/>
  <c r="L125" i="206"/>
  <c r="L217" i="206"/>
  <c r="L33" i="206"/>
  <c r="L53" i="206"/>
  <c r="G20" i="206"/>
  <c r="F20" i="206" s="1"/>
  <c r="L106" i="206" l="1"/>
  <c r="L265" i="206"/>
  <c r="L21" i="206"/>
  <c r="L247" i="206"/>
  <c r="L304" i="206"/>
  <c r="L218" i="206"/>
  <c r="L176" i="206"/>
  <c r="L126" i="206"/>
  <c r="L280" i="206"/>
  <c r="L54" i="206"/>
  <c r="L34" i="206"/>
  <c r="G21" i="206"/>
  <c r="F21" i="206" s="1"/>
  <c r="L248" i="206" l="1"/>
  <c r="L22" i="206"/>
  <c r="L35" i="206"/>
  <c r="L55" i="206"/>
  <c r="L266" i="206"/>
  <c r="L107" i="206"/>
  <c r="L127" i="206"/>
  <c r="L305" i="206"/>
  <c r="L281" i="206"/>
  <c r="L219" i="206"/>
  <c r="L177" i="206"/>
  <c r="G22" i="206"/>
  <c r="F22" i="206" s="1"/>
  <c r="L36" i="206" l="1"/>
  <c r="L249" i="206"/>
  <c r="L108" i="206"/>
  <c r="L267" i="206"/>
  <c r="L56" i="206"/>
  <c r="L23" i="206"/>
  <c r="L306" i="206"/>
  <c r="L128" i="206"/>
  <c r="L178" i="206"/>
  <c r="L220" i="206"/>
  <c r="L282" i="206"/>
  <c r="L63" i="206"/>
  <c r="G23" i="206"/>
  <c r="F23" i="206" s="1"/>
  <c r="L268" i="206" l="1"/>
  <c r="L37" i="206"/>
  <c r="L24" i="206"/>
  <c r="L57" i="206"/>
  <c r="L109" i="206"/>
  <c r="L250" i="206"/>
  <c r="L179" i="206"/>
  <c r="L283" i="206"/>
  <c r="L221" i="206"/>
  <c r="L129" i="206"/>
  <c r="L307" i="206"/>
  <c r="L64" i="206"/>
  <c r="G24" i="206"/>
  <c r="F24" i="206" s="1"/>
  <c r="L269" i="206" l="1"/>
  <c r="L58" i="206"/>
  <c r="L251" i="206"/>
  <c r="L110" i="206"/>
  <c r="L38" i="206"/>
  <c r="L25" i="206"/>
  <c r="L180" i="206"/>
  <c r="L308" i="206"/>
  <c r="L130" i="206"/>
  <c r="L222" i="206"/>
  <c r="L284" i="206"/>
  <c r="L65" i="206"/>
  <c r="G25" i="206"/>
  <c r="F25" i="206" s="1"/>
  <c r="L270" i="206" l="1"/>
  <c r="L26" i="206"/>
  <c r="L59" i="206"/>
  <c r="L39" i="206"/>
  <c r="L111" i="206"/>
  <c r="L252" i="206"/>
  <c r="L285" i="206"/>
  <c r="L223" i="206"/>
  <c r="L131" i="206"/>
  <c r="L309" i="206"/>
  <c r="L181" i="206"/>
  <c r="L66" i="206"/>
  <c r="G26" i="206"/>
  <c r="F26" i="206" s="1"/>
  <c r="L40" i="206" l="1"/>
  <c r="L60" i="206"/>
  <c r="L286" i="206"/>
  <c r="L27" i="206"/>
  <c r="L271" i="206"/>
  <c r="L182" i="206"/>
  <c r="L112" i="206"/>
  <c r="L310" i="206"/>
  <c r="L132" i="206"/>
  <c r="L224" i="206"/>
  <c r="L67" i="206"/>
  <c r="G27" i="206"/>
  <c r="F27" i="206" s="1"/>
  <c r="L272" i="206" l="1"/>
  <c r="L28" i="206"/>
  <c r="L287" i="206"/>
  <c r="L61" i="206"/>
  <c r="L183" i="206"/>
  <c r="L113" i="206"/>
  <c r="L41" i="206"/>
  <c r="L225" i="206"/>
  <c r="L133" i="206"/>
  <c r="L311" i="206"/>
  <c r="L68" i="206"/>
  <c r="G28" i="206"/>
  <c r="F28" i="206" s="1"/>
  <c r="L29" i="206" l="1"/>
  <c r="L114" i="206"/>
  <c r="L184" i="206"/>
  <c r="L62" i="206"/>
  <c r="L312" i="206"/>
  <c r="L288" i="206"/>
  <c r="L42" i="206"/>
  <c r="L273" i="206"/>
  <c r="L226" i="206"/>
  <c r="L134" i="206"/>
  <c r="L69" i="206"/>
  <c r="G29" i="206"/>
  <c r="F29" i="206" s="1"/>
  <c r="L43" i="206" l="1"/>
  <c r="L289" i="206"/>
  <c r="L313" i="206"/>
  <c r="L185" i="206"/>
  <c r="L274" i="206"/>
  <c r="L115" i="206"/>
  <c r="L135" i="206"/>
  <c r="L227" i="206"/>
  <c r="L70" i="206"/>
  <c r="G30" i="206"/>
  <c r="F30" i="206" s="1"/>
  <c r="L186" i="206" l="1"/>
  <c r="L116" i="206"/>
  <c r="L228" i="206"/>
  <c r="L314" i="206"/>
  <c r="L44" i="206"/>
  <c r="L275" i="206"/>
  <c r="L290" i="206"/>
  <c r="L136" i="206"/>
  <c r="L71" i="206"/>
  <c r="G31" i="206"/>
  <c r="F31" i="206" s="1"/>
  <c r="L117" i="206" l="1"/>
  <c r="L315" i="206"/>
  <c r="L45" i="206"/>
  <c r="L229" i="206"/>
  <c r="L291" i="206"/>
  <c r="L187" i="206"/>
  <c r="L137" i="206"/>
  <c r="L72" i="206"/>
  <c r="G32" i="206"/>
  <c r="F32" i="206" s="1"/>
  <c r="L46" i="206" l="1"/>
  <c r="L316" i="206"/>
  <c r="L118" i="206"/>
  <c r="L188" i="206"/>
  <c r="L138" i="206"/>
  <c r="L73" i="206"/>
  <c r="G33" i="206"/>
  <c r="F33" i="206" s="1"/>
  <c r="L189" i="206" l="1"/>
  <c r="L119" i="206"/>
  <c r="L317" i="206"/>
  <c r="L47" i="206"/>
  <c r="L139" i="206"/>
  <c r="L74" i="206"/>
  <c r="G34" i="206"/>
  <c r="F34" i="206" s="1"/>
  <c r="L318" i="206" l="1"/>
  <c r="L120" i="206"/>
  <c r="L140" i="206"/>
  <c r="L190" i="206"/>
  <c r="L75" i="206"/>
  <c r="G35" i="206"/>
  <c r="F35" i="206" s="1"/>
  <c r="L191" i="206" l="1"/>
  <c r="L141" i="206"/>
  <c r="L121" i="206"/>
  <c r="L319" i="206"/>
  <c r="L76" i="206"/>
  <c r="G36" i="206"/>
  <c r="F36" i="206" s="1"/>
  <c r="L122" i="206" l="1"/>
  <c r="L142" i="206"/>
  <c r="L192" i="206"/>
  <c r="L320" i="206"/>
  <c r="L77" i="206"/>
  <c r="G37" i="206"/>
  <c r="F37" i="206" s="1"/>
  <c r="L321" i="206" l="1"/>
  <c r="L193" i="206"/>
  <c r="L143" i="206"/>
  <c r="L78" i="206"/>
  <c r="G38" i="206"/>
  <c r="F38" i="206" s="1"/>
  <c r="L144" i="206" l="1"/>
  <c r="L194" i="206"/>
  <c r="L322" i="206"/>
  <c r="L79" i="206"/>
  <c r="G39" i="206"/>
  <c r="F39" i="206" s="1"/>
  <c r="L323" i="206" l="1"/>
  <c r="L195" i="206"/>
  <c r="L145" i="206"/>
  <c r="L80" i="206"/>
  <c r="G40" i="206"/>
  <c r="F40" i="206" s="1"/>
  <c r="L146" i="206" l="1"/>
  <c r="L196" i="206"/>
  <c r="L324" i="206"/>
  <c r="L81" i="206"/>
  <c r="G41" i="206"/>
  <c r="F41" i="206" s="1"/>
  <c r="L197" i="206" l="1"/>
  <c r="L325" i="206"/>
  <c r="L147" i="206"/>
  <c r="L82" i="206"/>
  <c r="G42" i="206"/>
  <c r="F42" i="206" s="1"/>
  <c r="L148" i="206" l="1"/>
  <c r="L326" i="206"/>
  <c r="L198" i="206"/>
  <c r="L83" i="206"/>
  <c r="G43" i="206"/>
  <c r="F43" i="206" s="1"/>
  <c r="L199" i="206" l="1"/>
  <c r="L327" i="206"/>
  <c r="L149" i="206"/>
  <c r="L84" i="206"/>
  <c r="G44" i="206"/>
  <c r="F44" i="206" s="1"/>
  <c r="L85" i="206" l="1"/>
  <c r="L328" i="206"/>
  <c r="L200" i="206"/>
  <c r="L150" i="206"/>
  <c r="G45" i="206"/>
  <c r="F45" i="206" s="1"/>
  <c r="L329" i="206" l="1"/>
  <c r="L151" i="206"/>
  <c r="L86" i="206"/>
  <c r="G46" i="206"/>
  <c r="F46" i="206" s="1"/>
  <c r="L152" i="206" l="1"/>
  <c r="L87" i="206"/>
  <c r="L330" i="206"/>
  <c r="G47" i="206"/>
  <c r="F47" i="206" s="1"/>
  <c r="L331" i="206" l="1"/>
  <c r="L88" i="206"/>
  <c r="L153" i="206"/>
  <c r="G48" i="206"/>
  <c r="F48" i="206" s="1"/>
  <c r="L332" i="206" l="1"/>
  <c r="L154" i="206"/>
  <c r="L89" i="206"/>
  <c r="G49" i="206"/>
  <c r="F49" i="206" s="1"/>
  <c r="L155" i="206" l="1"/>
  <c r="L90" i="206"/>
  <c r="L333" i="206"/>
  <c r="G50" i="206"/>
  <c r="F50" i="206" s="1"/>
  <c r="L156" i="206" l="1"/>
  <c r="L334" i="206"/>
  <c r="G51" i="206"/>
  <c r="F51" i="206" s="1"/>
  <c r="L335" i="206" l="1"/>
  <c r="L157" i="206"/>
  <c r="G52" i="206"/>
  <c r="F52" i="206" s="1"/>
  <c r="L158" i="206" l="1"/>
  <c r="L336" i="206"/>
  <c r="G53" i="206"/>
  <c r="F53" i="206" s="1"/>
  <c r="L337" i="206" l="1"/>
  <c r="L159" i="206"/>
  <c r="G54" i="206"/>
  <c r="F54" i="206" s="1"/>
  <c r="L338" i="206" l="1"/>
  <c r="G55" i="206"/>
  <c r="F55" i="206" s="1"/>
  <c r="L339" i="206" l="1"/>
  <c r="G56" i="206"/>
  <c r="F56" i="206" s="1"/>
  <c r="L340" i="206" l="1"/>
  <c r="G57" i="206"/>
  <c r="F57" i="206" s="1"/>
  <c r="L341" i="206" l="1"/>
  <c r="G58" i="206"/>
  <c r="F58" i="206" s="1"/>
  <c r="L342" i="206" l="1"/>
  <c r="G59" i="206"/>
  <c r="F59" i="206" s="1"/>
  <c r="L343" i="206" l="1"/>
  <c r="G60" i="206"/>
  <c r="F60" i="206" s="1"/>
  <c r="L344" i="206" l="1"/>
  <c r="G61" i="206"/>
  <c r="F61" i="206" s="1"/>
  <c r="L345" i="206" l="1"/>
  <c r="G62" i="206"/>
  <c r="F62" i="206" s="1"/>
  <c r="L346" i="206" l="1"/>
  <c r="G63" i="206"/>
  <c r="F63" i="206" s="1"/>
  <c r="L347" i="206" l="1"/>
  <c r="G64" i="206"/>
  <c r="F64" i="206" s="1"/>
  <c r="L348" i="206" l="1"/>
  <c r="G65" i="206"/>
  <c r="F65" i="206" s="1"/>
  <c r="L349" i="206" l="1"/>
  <c r="G66" i="206"/>
  <c r="F66" i="206" s="1"/>
  <c r="L350" i="206" l="1"/>
  <c r="G67" i="206"/>
  <c r="F67" i="206" s="1"/>
  <c r="L351" i="206" l="1"/>
  <c r="G68" i="206"/>
  <c r="F68" i="206" s="1"/>
  <c r="L352" i="206" l="1"/>
  <c r="G69" i="206"/>
  <c r="F69" i="206" s="1"/>
  <c r="L353" i="206" l="1"/>
  <c r="G70" i="206"/>
  <c r="F70" i="206" s="1"/>
  <c r="L354" i="206" l="1"/>
  <c r="G71" i="206"/>
  <c r="F71" i="206" s="1"/>
  <c r="L355" i="206" l="1"/>
  <c r="G72" i="206"/>
  <c r="F72" i="206" s="1"/>
  <c r="L356" i="206" l="1"/>
  <c r="G73" i="206"/>
  <c r="F73" i="206" s="1"/>
  <c r="L357" i="206" l="1"/>
  <c r="G74" i="206"/>
  <c r="F74" i="206" s="1"/>
  <c r="L358" i="206" l="1"/>
  <c r="G75" i="206"/>
  <c r="F75" i="206" s="1"/>
  <c r="L359" i="206" l="1"/>
  <c r="G76" i="206"/>
  <c r="F76" i="206" s="1"/>
  <c r="L360" i="206" l="1"/>
  <c r="G77" i="206"/>
  <c r="F77" i="206" s="1"/>
  <c r="L361" i="206" l="1"/>
  <c r="G78" i="206"/>
  <c r="F78" i="206" s="1"/>
  <c r="L362" i="206" l="1"/>
  <c r="G79" i="206"/>
  <c r="F79" i="206" s="1"/>
  <c r="L363" i="206" l="1"/>
  <c r="G80" i="206"/>
  <c r="F80" i="206" s="1"/>
  <c r="L364" i="206" l="1"/>
  <c r="G81" i="206"/>
  <c r="F81" i="206" s="1"/>
  <c r="L365" i="206" l="1"/>
  <c r="G82" i="206"/>
  <c r="F82" i="206" s="1"/>
  <c r="L366" i="206" l="1"/>
  <c r="G83" i="206"/>
  <c r="F83" i="206" s="1"/>
  <c r="L367" i="206" l="1"/>
  <c r="G84" i="206"/>
  <c r="G85" i="206" s="1"/>
  <c r="G86" i="206" l="1"/>
  <c r="F85" i="206"/>
  <c r="L368" i="206"/>
  <c r="F84" i="206"/>
  <c r="G87" i="206" l="1"/>
  <c r="F86" i="206"/>
  <c r="L369" i="206"/>
  <c r="F87" i="206" l="1"/>
  <c r="G88" i="206"/>
  <c r="L370" i="206"/>
  <c r="G89" i="206" l="1"/>
  <c r="F88" i="206"/>
  <c r="L371" i="206"/>
  <c r="G90" i="206" l="1"/>
  <c r="F89" i="206"/>
  <c r="L372" i="206"/>
  <c r="G91" i="206" l="1"/>
  <c r="F90" i="206"/>
  <c r="L373" i="206"/>
  <c r="G92" i="206" l="1"/>
  <c r="F91" i="206"/>
  <c r="L374" i="206"/>
  <c r="G93" i="206" l="1"/>
  <c r="F92" i="206"/>
  <c r="L375" i="206"/>
  <c r="G94" i="206" l="1"/>
  <c r="F93" i="206"/>
  <c r="L376" i="206"/>
  <c r="F94" i="206" l="1"/>
  <c r="G95" i="206"/>
  <c r="L377" i="206"/>
  <c r="G96" i="206" l="1"/>
  <c r="F95" i="206"/>
  <c r="L378" i="206"/>
  <c r="G97" i="206" l="1"/>
  <c r="F96" i="206"/>
  <c r="L379" i="206"/>
  <c r="G98" i="206" l="1"/>
  <c r="F97" i="206"/>
  <c r="L380" i="206"/>
  <c r="G99" i="206" l="1"/>
  <c r="F98" i="206"/>
  <c r="L381" i="206"/>
  <c r="G100" i="206" l="1"/>
  <c r="F99" i="206"/>
  <c r="L382" i="206"/>
  <c r="G101" i="206" l="1"/>
  <c r="F100" i="206"/>
  <c r="L383" i="206"/>
  <c r="G102" i="206" l="1"/>
  <c r="F101" i="206"/>
  <c r="L384" i="206"/>
  <c r="G103" i="206" l="1"/>
  <c r="F102" i="206"/>
  <c r="L385" i="206"/>
  <c r="G104" i="206" l="1"/>
  <c r="F103" i="206"/>
  <c r="L386" i="206"/>
  <c r="F104" i="206" l="1"/>
  <c r="G105" i="206"/>
  <c r="L387" i="206"/>
  <c r="F105" i="206" l="1"/>
  <c r="G106" i="206"/>
  <c r="L388" i="206"/>
  <c r="G107" i="206" l="1"/>
  <c r="F106" i="206"/>
  <c r="L389" i="206"/>
  <c r="F107" i="206" l="1"/>
  <c r="G108" i="206"/>
  <c r="L390" i="206"/>
  <c r="G109" i="206" l="1"/>
  <c r="F108" i="206"/>
  <c r="L391" i="206"/>
  <c r="G110" i="206" l="1"/>
  <c r="F109" i="206"/>
  <c r="L392" i="206"/>
  <c r="G111" i="206" l="1"/>
  <c r="F110" i="206"/>
  <c r="L393" i="206"/>
  <c r="G112" i="206" l="1"/>
  <c r="F111" i="206"/>
  <c r="L394" i="206"/>
  <c r="F112" i="206" l="1"/>
  <c r="C11" i="206"/>
  <c r="D11" i="206" s="1"/>
  <c r="C8" i="206"/>
  <c r="D8" i="206" s="1"/>
  <c r="C5" i="206"/>
  <c r="C7" i="206"/>
  <c r="D7" i="206" s="1"/>
  <c r="C6" i="206"/>
  <c r="D6" i="206" s="1"/>
  <c r="C10" i="206"/>
  <c r="D10" i="206" s="1"/>
  <c r="C9" i="206"/>
  <c r="D9" i="206" s="1"/>
  <c r="L395" i="206"/>
  <c r="C2" i="206" l="1"/>
  <c r="C4" i="206"/>
  <c r="D4" i="206" s="1"/>
  <c r="C3" i="206"/>
  <c r="D3" i="206" s="1"/>
  <c r="D5" i="206"/>
  <c r="L396" i="206"/>
  <c r="D2" i="206" l="1"/>
  <c r="C4" i="205" s="1"/>
  <c r="L397" i="206"/>
  <c r="L398" i="206" l="1"/>
  <c r="L399" i="206" l="1"/>
  <c r="L400" i="206" l="1"/>
  <c r="L401" i="206" l="1"/>
  <c r="L402" i="206" l="1"/>
  <c r="L403" i="206" l="1"/>
  <c r="L404" i="206" l="1"/>
  <c r="L405" i="206" l="1"/>
  <c r="L406" i="206" l="1"/>
  <c r="L407" i="206" l="1"/>
  <c r="L408" i="206" l="1"/>
  <c r="L409" i="206" l="1"/>
  <c r="L410" i="206" l="1"/>
  <c r="L411" i="206" l="1"/>
  <c r="L412" i="206" l="1"/>
  <c r="L413" i="206" l="1"/>
  <c r="L414" i="206" l="1"/>
  <c r="L415" i="206" l="1"/>
  <c r="L416" i="206" l="1"/>
  <c r="L417" i="206" l="1"/>
  <c r="L418" i="206" l="1"/>
  <c r="L419" i="206" l="1"/>
  <c r="L420" i="206" l="1"/>
  <c r="L421" i="206" l="1"/>
  <c r="L422" i="206" l="1"/>
  <c r="L423" i="206" l="1"/>
  <c r="L424" i="206" l="1"/>
  <c r="L425" i="206" l="1"/>
  <c r="L426" i="206" l="1"/>
  <c r="L427" i="206" l="1"/>
  <c r="L428" i="206" l="1"/>
  <c r="L429" i="206" l="1"/>
  <c r="L430" i="206" l="1"/>
  <c r="L431" i="206" l="1"/>
  <c r="L432" i="206" l="1"/>
  <c r="L433" i="206" l="1"/>
  <c r="L434" i="206" l="1"/>
  <c r="L435" i="206" l="1"/>
  <c r="L436" i="206" l="1"/>
  <c r="L437" i="206" l="1"/>
  <c r="L438" i="206" l="1"/>
  <c r="L439" i="206" l="1"/>
  <c r="L440" i="206" l="1"/>
  <c r="L441" i="206" l="1"/>
  <c r="L442" i="206" l="1"/>
  <c r="L443" i="206" l="1"/>
  <c r="L444" i="206" l="1"/>
  <c r="L445" i="206" l="1"/>
  <c r="C65" i="206" l="1"/>
  <c r="C38" i="206"/>
  <c r="C36" i="206"/>
  <c r="C255" i="206"/>
  <c r="C132" i="206"/>
  <c r="C67" i="206"/>
  <c r="C257" i="206"/>
  <c r="C280" i="206"/>
  <c r="C166" i="206"/>
  <c r="C116" i="206"/>
  <c r="C239" i="206"/>
  <c r="C267" i="206"/>
  <c r="C223" i="206"/>
  <c r="C111" i="206"/>
  <c r="C144" i="206"/>
  <c r="C248" i="206"/>
  <c r="C32" i="206"/>
  <c r="C149" i="206"/>
  <c r="C294" i="206"/>
  <c r="C70" i="206"/>
  <c r="C20" i="206"/>
  <c r="C92" i="206"/>
  <c r="C128" i="206"/>
  <c r="C181" i="206"/>
  <c r="C258" i="206"/>
  <c r="C275" i="206"/>
  <c r="C122" i="206"/>
  <c r="C135" i="206"/>
  <c r="C256" i="206"/>
  <c r="C202" i="206"/>
  <c r="C240" i="206"/>
  <c r="C124" i="206"/>
  <c r="C75" i="206"/>
  <c r="C137" i="206"/>
  <c r="C228" i="206"/>
  <c r="C268" i="206"/>
  <c r="C234" i="206"/>
  <c r="C68" i="206"/>
  <c r="C71" i="206"/>
  <c r="C251" i="206"/>
  <c r="C184" i="206"/>
  <c r="C316" i="206"/>
  <c r="C169" i="206"/>
  <c r="C272" i="206"/>
  <c r="C243" i="206"/>
  <c r="C242" i="206"/>
  <c r="C283" i="206"/>
  <c r="C288" i="206"/>
  <c r="C112" i="206"/>
  <c r="C72" i="206"/>
  <c r="C211" i="206"/>
  <c r="C51" i="206"/>
  <c r="C191" i="206"/>
  <c r="C164" i="206"/>
  <c r="C245" i="206"/>
  <c r="C123" i="206"/>
  <c r="C133" i="206"/>
  <c r="C216" i="206"/>
  <c r="C249" i="206"/>
  <c r="C44" i="206"/>
  <c r="C118" i="206"/>
  <c r="C146" i="206"/>
  <c r="C90" i="206"/>
  <c r="C170" i="206"/>
  <c r="C24" i="206"/>
  <c r="C143" i="206"/>
  <c r="C104" i="206"/>
  <c r="C284" i="206"/>
  <c r="C310" i="206"/>
  <c r="C139" i="206"/>
  <c r="C163" i="206"/>
  <c r="C292" i="206"/>
  <c r="C85" i="206"/>
  <c r="C119" i="206"/>
  <c r="C300" i="206"/>
  <c r="C265" i="206"/>
  <c r="C97" i="206"/>
  <c r="C103" i="206"/>
  <c r="C244" i="206"/>
  <c r="C264" i="206"/>
  <c r="C49" i="206"/>
  <c r="C291" i="206"/>
  <c r="C35" i="206"/>
  <c r="C77" i="206"/>
  <c r="C274" i="206"/>
  <c r="C225" i="206"/>
  <c r="C17" i="206"/>
  <c r="C241" i="206"/>
  <c r="C171" i="206"/>
  <c r="C204" i="206"/>
  <c r="C96" i="206"/>
  <c r="C219" i="206"/>
  <c r="C273" i="206"/>
  <c r="C252" i="206"/>
  <c r="C148" i="206"/>
  <c r="C309" i="206"/>
  <c r="C61" i="206"/>
  <c r="C168" i="206"/>
  <c r="C208" i="206"/>
  <c r="C189" i="206"/>
  <c r="C179" i="206"/>
  <c r="C167" i="206"/>
  <c r="C229" i="206"/>
  <c r="C194" i="206"/>
  <c r="C62" i="206"/>
  <c r="C195" i="206"/>
  <c r="C86" i="206"/>
  <c r="C266" i="206"/>
  <c r="C227" i="206"/>
  <c r="C175" i="206"/>
  <c r="C224" i="206"/>
  <c r="C262" i="206"/>
  <c r="C134" i="206"/>
  <c r="C25" i="206"/>
  <c r="C19" i="206"/>
  <c r="C314" i="206"/>
  <c r="C293" i="206"/>
  <c r="C130" i="206"/>
  <c r="C203" i="206"/>
  <c r="C174" i="206"/>
  <c r="C289" i="206"/>
  <c r="C199" i="206"/>
  <c r="C206" i="206"/>
  <c r="C156" i="206"/>
  <c r="C141" i="206"/>
  <c r="C18" i="206"/>
  <c r="C308" i="206"/>
  <c r="C200" i="206"/>
  <c r="C296" i="206"/>
  <c r="C165" i="206"/>
  <c r="C261" i="206"/>
  <c r="C153" i="206"/>
  <c r="C140" i="206"/>
  <c r="C160" i="206"/>
  <c r="C91" i="206"/>
  <c r="C48" i="206"/>
  <c r="C37" i="206"/>
  <c r="C99" i="206"/>
  <c r="C212" i="206"/>
  <c r="C147" i="206"/>
  <c r="C64" i="206"/>
  <c r="C45" i="206"/>
  <c r="C213" i="206"/>
  <c r="C313" i="206"/>
  <c r="C93" i="206"/>
  <c r="C28" i="206"/>
  <c r="C220" i="206"/>
  <c r="C26" i="206"/>
  <c r="C233" i="206"/>
  <c r="C187" i="206"/>
  <c r="C285" i="206"/>
  <c r="C315" i="206"/>
  <c r="C201" i="206"/>
  <c r="C312" i="206"/>
  <c r="C53" i="206"/>
  <c r="C58" i="206"/>
  <c r="C218" i="206"/>
  <c r="C302" i="206"/>
  <c r="C238" i="206"/>
  <c r="C88" i="206"/>
  <c r="C235" i="206"/>
  <c r="C127" i="206"/>
  <c r="C84" i="206"/>
  <c r="C246" i="206"/>
  <c r="C145" i="206"/>
  <c r="C307" i="206"/>
  <c r="C196" i="206"/>
  <c r="C217" i="206"/>
  <c r="C94" i="206"/>
  <c r="C263" i="206"/>
  <c r="C159" i="206"/>
  <c r="C185" i="206"/>
  <c r="C250" i="206"/>
  <c r="C138" i="206"/>
  <c r="C101" i="206"/>
  <c r="C198" i="206"/>
  <c r="C192" i="206"/>
  <c r="C254" i="206"/>
  <c r="C214" i="206"/>
  <c r="C29" i="206"/>
  <c r="C190" i="206"/>
  <c r="C110" i="206"/>
  <c r="C306" i="206"/>
  <c r="C73" i="206"/>
  <c r="C232" i="206"/>
  <c r="C157" i="206"/>
  <c r="C31" i="206"/>
  <c r="C180" i="206"/>
  <c r="C182" i="206"/>
  <c r="C57" i="206"/>
  <c r="C40" i="206"/>
  <c r="C30" i="206"/>
  <c r="C105" i="206"/>
  <c r="C81" i="206"/>
  <c r="C79" i="206"/>
  <c r="C298" i="206"/>
  <c r="C43" i="206"/>
  <c r="C100" i="206"/>
  <c r="C278" i="206"/>
  <c r="C276" i="206"/>
  <c r="C136" i="206"/>
  <c r="C66" i="206"/>
  <c r="C207" i="206"/>
  <c r="C197" i="206"/>
  <c r="C279" i="206"/>
  <c r="C113" i="206"/>
  <c r="C22" i="206"/>
  <c r="C107" i="206"/>
  <c r="C311" i="206"/>
  <c r="C295" i="206"/>
  <c r="C46" i="206"/>
  <c r="C269" i="206"/>
  <c r="C16" i="206"/>
  <c r="C277" i="206"/>
  <c r="C109" i="206"/>
  <c r="C83" i="206"/>
  <c r="C82" i="206"/>
  <c r="C186" i="206"/>
  <c r="C221" i="206"/>
  <c r="C270" i="206"/>
  <c r="C152" i="206"/>
  <c r="C27" i="206"/>
  <c r="C222" i="206"/>
  <c r="C69" i="206"/>
  <c r="C161" i="206"/>
  <c r="C155" i="206"/>
  <c r="C142" i="206"/>
  <c r="C154" i="206"/>
  <c r="C260" i="206"/>
  <c r="C42" i="206"/>
  <c r="C74" i="206"/>
  <c r="C162" i="206"/>
  <c r="C95" i="206"/>
  <c r="C98" i="206"/>
  <c r="C59" i="206"/>
  <c r="C52" i="206"/>
  <c r="C226" i="206"/>
  <c r="C247" i="206"/>
  <c r="C271" i="206"/>
  <c r="C172" i="206"/>
  <c r="C176" i="206"/>
  <c r="C230" i="206"/>
  <c r="C193" i="206"/>
  <c r="C259" i="206"/>
  <c r="C78" i="206"/>
  <c r="C54" i="206"/>
  <c r="C125" i="206"/>
  <c r="C47" i="206"/>
  <c r="C173" i="206"/>
  <c r="C102" i="206"/>
  <c r="C158" i="206"/>
  <c r="C131" i="206"/>
  <c r="C183" i="206"/>
  <c r="C106" i="206"/>
  <c r="C304" i="206"/>
  <c r="C63" i="206"/>
  <c r="C297" i="206"/>
  <c r="C281" i="206"/>
  <c r="C303" i="206"/>
  <c r="C205" i="206"/>
  <c r="C89" i="206"/>
  <c r="C188" i="206"/>
  <c r="C282" i="206"/>
  <c r="C150" i="206"/>
  <c r="C177" i="206"/>
  <c r="C39" i="206"/>
  <c r="C120" i="206"/>
  <c r="C299" i="206"/>
  <c r="C80" i="206"/>
  <c r="C21" i="206"/>
  <c r="C87" i="206"/>
  <c r="C121" i="206"/>
  <c r="C108" i="206"/>
  <c r="C305" i="206"/>
  <c r="C301" i="206"/>
  <c r="C56" i="206"/>
  <c r="C115" i="206"/>
  <c r="C33" i="206"/>
  <c r="C210" i="206"/>
  <c r="C236" i="206"/>
  <c r="C76" i="206"/>
  <c r="C286" i="206"/>
  <c r="C287" i="206"/>
  <c r="C126" i="206"/>
  <c r="C117" i="206"/>
  <c r="C151" i="206"/>
  <c r="C50" i="206"/>
  <c r="C237" i="206"/>
  <c r="C209" i="206"/>
  <c r="C129" i="206"/>
  <c r="C55" i="206"/>
  <c r="C215" i="206"/>
  <c r="C253" i="206"/>
  <c r="C41" i="206"/>
  <c r="C23" i="206"/>
  <c r="C290" i="206"/>
  <c r="C34" i="206"/>
  <c r="C231" i="206"/>
  <c r="C114" i="206"/>
  <c r="C178" i="206"/>
  <c r="C60" i="206"/>
  <c r="D3" i="18"/>
  <c r="A3" i="18"/>
  <c r="M3" i="18" s="1"/>
  <c r="BD160" i="205"/>
  <c r="BD159" i="205"/>
  <c r="C1" i="205"/>
  <c r="BE163" i="205" l="1"/>
  <c r="BK163" i="205"/>
  <c r="BK164" i="205"/>
  <c r="BG169" i="205"/>
  <c r="BK168" i="205"/>
  <c r="BK169" i="205"/>
  <c r="BK171" i="205" s="1"/>
  <c r="BK172" i="205" s="1"/>
  <c r="BE168" i="205"/>
  <c r="BE169" i="205"/>
  <c r="BG163" i="205"/>
  <c r="BE164" i="205"/>
  <c r="BG164" i="205"/>
  <c r="BG168" i="205"/>
  <c r="BE180" i="205"/>
  <c r="D2" i="18" l="1"/>
  <c r="BD143" i="205" s="1"/>
  <c r="BD147" i="205" s="1"/>
  <c r="BD153" i="205" s="1"/>
  <c r="T5" i="205" l="1"/>
  <c r="CC5" i="205"/>
  <c r="AB12" i="205"/>
  <c r="AB10" i="205"/>
  <c r="AQ10" i="205"/>
  <c r="AQ13" i="205"/>
  <c r="L8" i="205"/>
  <c r="P8" i="205"/>
  <c r="AB7" i="205"/>
  <c r="AB4" i="205"/>
  <c r="BD150" i="205"/>
  <c r="BK197" i="205"/>
  <c r="E1" i="17"/>
  <c r="B2" i="18"/>
  <c r="B3" i="18" s="1"/>
  <c r="B4" i="18" s="1"/>
  <c r="A2" i="18"/>
  <c r="M2" i="18" s="1"/>
  <c r="C6" i="15"/>
  <c r="G4" i="17" l="1"/>
  <c r="G27" i="17"/>
  <c r="G21" i="17"/>
  <c r="G20" i="17"/>
  <c r="G14" i="17"/>
  <c r="B5" i="18"/>
  <c r="C4" i="18"/>
  <c r="C3" i="18"/>
  <c r="G3" i="17"/>
  <c r="C2" i="18"/>
  <c r="B6" i="18" l="1"/>
  <c r="C5" i="18"/>
  <c r="G25" i="17"/>
  <c r="G5" i="17"/>
  <c r="G7" i="17"/>
  <c r="G13" i="17"/>
  <c r="G9" i="17"/>
  <c r="G11" i="17"/>
  <c r="G12" i="17"/>
  <c r="G8" i="17"/>
  <c r="G6" i="17"/>
  <c r="G2" i="17"/>
  <c r="G19" i="17"/>
  <c r="G16" i="17"/>
  <c r="G17" i="17"/>
  <c r="G18" i="17"/>
  <c r="G26" i="17"/>
  <c r="G23" i="17"/>
  <c r="G24" i="17"/>
  <c r="B7" i="18" l="1"/>
  <c r="C6" i="18"/>
  <c r="C10" i="3"/>
  <c r="C11" i="3" s="1"/>
  <c r="C12" i="3" s="1"/>
  <c r="C13" i="3" s="1"/>
  <c r="C14" i="3" s="1"/>
  <c r="C15" i="3" s="1"/>
  <c r="C16" i="3" s="1"/>
  <c r="C17" i="3" s="1"/>
  <c r="C18" i="3" s="1"/>
  <c r="C19" i="3" s="1"/>
  <c r="C20" i="3" s="1"/>
  <c r="C21" i="3" s="1"/>
  <c r="C22" i="3" s="1"/>
  <c r="C23" i="3" s="1"/>
  <c r="C24" i="3" s="1"/>
  <c r="C25" i="3" s="1"/>
  <c r="C26" i="3" s="1"/>
  <c r="C27" i="3" s="1"/>
  <c r="C28" i="3" s="1"/>
  <c r="N9" i="3"/>
  <c r="N10" i="3" s="1"/>
  <c r="N11" i="3" s="1"/>
  <c r="N12" i="3" s="1"/>
  <c r="N13" i="3" s="1"/>
  <c r="B8" i="18" l="1"/>
  <c r="C7" i="18"/>
  <c r="BD155" i="205"/>
  <c r="AG52" i="205"/>
  <c r="AQ52" i="205" s="1"/>
  <c r="BG155" i="205" l="1"/>
  <c r="BG206" i="205" s="1"/>
  <c r="AK28" i="205"/>
  <c r="AG28" i="205"/>
  <c r="BK199" i="205"/>
  <c r="B9" i="18"/>
  <c r="C8" i="18"/>
  <c r="AQ28" i="205"/>
  <c r="BE179" i="205"/>
  <c r="BE199" i="205"/>
  <c r="BE206" i="205"/>
  <c r="BE170" i="205"/>
  <c r="BE171" i="205" s="1"/>
  <c r="BE190" i="205"/>
  <c r="BD158" i="205"/>
  <c r="BK205" i="205" s="1"/>
  <c r="BK207" i="205" s="1"/>
  <c r="BK208" i="205" s="1"/>
  <c r="BD154" i="205"/>
  <c r="BD157" i="205"/>
  <c r="BK165" i="205" s="1"/>
  <c r="BK166" i="205" s="1"/>
  <c r="BG170" i="205" l="1"/>
  <c r="BG171" i="205" s="1"/>
  <c r="BG172" i="205" s="1"/>
  <c r="BG179" i="205"/>
  <c r="BG190" i="205"/>
  <c r="BG192" i="205" s="1"/>
  <c r="BG193" i="205" s="1"/>
  <c r="BG194" i="205" s="1"/>
  <c r="AQ32" i="205" s="1"/>
  <c r="BG199" i="205"/>
  <c r="AB28" i="205"/>
  <c r="BK178" i="205"/>
  <c r="BK177" i="205"/>
  <c r="BK182" i="205" s="1"/>
  <c r="BK176" i="205"/>
  <c r="BK181" i="205" s="1"/>
  <c r="BK167" i="205"/>
  <c r="BK173" i="205"/>
  <c r="B10" i="18"/>
  <c r="C9" i="18"/>
  <c r="C7" i="205"/>
  <c r="BE172" i="205"/>
  <c r="BG165" i="205"/>
  <c r="BG166" i="205" s="1"/>
  <c r="BE165" i="205"/>
  <c r="BE166" i="205" s="1"/>
  <c r="BG197" i="205"/>
  <c r="BG200" i="205" s="1"/>
  <c r="BE197" i="205"/>
  <c r="BE177" i="205"/>
  <c r="BE182" i="205" s="1"/>
  <c r="BG178" i="205"/>
  <c r="BE178" i="205"/>
  <c r="BG176" i="205"/>
  <c r="BE176" i="205"/>
  <c r="BE181" i="205" s="1"/>
  <c r="BG177" i="205"/>
  <c r="BG182" i="205" s="1"/>
  <c r="BE154" i="205"/>
  <c r="BG205" i="205"/>
  <c r="BG207" i="205" s="1"/>
  <c r="BG208" i="205" s="1"/>
  <c r="AQ44" i="205" s="1"/>
  <c r="BE205" i="205"/>
  <c r="BE191" i="205"/>
  <c r="BE192" i="205"/>
  <c r="BE193" i="205" s="1"/>
  <c r="BE194" i="205" s="1"/>
  <c r="AG32" i="205" s="1"/>
  <c r="AB32" i="205" s="1"/>
  <c r="BG181" i="205" l="1"/>
  <c r="BG183" i="205" s="1"/>
  <c r="AQ36" i="205" s="1"/>
  <c r="BG191" i="205"/>
  <c r="AK40" i="205"/>
  <c r="BK183" i="205"/>
  <c r="BE200" i="205"/>
  <c r="AQ48" i="205" s="1"/>
  <c r="BK200" i="205"/>
  <c r="B11" i="18"/>
  <c r="C10" i="18"/>
  <c r="AK36" i="205"/>
  <c r="AK32" i="205"/>
  <c r="BE183" i="205"/>
  <c r="AG36" i="205" s="1"/>
  <c r="BE207" i="205"/>
  <c r="BE208" i="205" s="1"/>
  <c r="AG44" i="205" s="1"/>
  <c r="BE173" i="205"/>
  <c r="AG40" i="205" s="1"/>
  <c r="BE167" i="205"/>
  <c r="BG173" i="205"/>
  <c r="AQ40" i="205" s="1"/>
  <c r="BG167" i="205"/>
  <c r="AQ5" i="205" l="1"/>
  <c r="AQ1" i="205"/>
  <c r="AQ2" i="205"/>
  <c r="AK48" i="205"/>
  <c r="AB40" i="205"/>
  <c r="AG48" i="205"/>
  <c r="AG4" i="205" s="1"/>
  <c r="BO170" i="205"/>
  <c r="AG7" i="205" s="1"/>
  <c r="B12" i="18"/>
  <c r="C11" i="18"/>
  <c r="AK44" i="205"/>
  <c r="AB44" i="205" s="1"/>
  <c r="AB36" i="205"/>
  <c r="AB2" i="205" l="1"/>
  <c r="AB48" i="205"/>
  <c r="AR5" i="205"/>
  <c r="AK14" i="205" s="1"/>
  <c r="B13" i="18"/>
  <c r="C12" i="18"/>
  <c r="AG12" i="205" l="1"/>
  <c r="AF10" i="205" s="1"/>
  <c r="B14" i="18"/>
  <c r="C13" i="18"/>
  <c r="B15" i="18" l="1"/>
  <c r="C14" i="18"/>
  <c r="B16" i="18" l="1"/>
  <c r="C15" i="18"/>
  <c r="B17" i="18" l="1"/>
  <c r="C16" i="18"/>
  <c r="B18" i="18" l="1"/>
  <c r="C17" i="18"/>
  <c r="B19" i="18" l="1"/>
  <c r="C18" i="18"/>
  <c r="B20" i="18" l="1"/>
  <c r="C19" i="18"/>
  <c r="B21" i="18" l="1"/>
  <c r="C20" i="18"/>
  <c r="B22" i="18" l="1"/>
  <c r="C21" i="18"/>
  <c r="B23" i="18" l="1"/>
  <c r="C22" i="18"/>
  <c r="B24" i="18" l="1"/>
  <c r="C23" i="18"/>
  <c r="B25" i="18" l="1"/>
  <c r="C24" i="18"/>
  <c r="B26" i="18" l="1"/>
  <c r="C25" i="18"/>
  <c r="B27" i="18" l="1"/>
  <c r="C26" i="18"/>
  <c r="B28" i="18" l="1"/>
  <c r="C27" i="18"/>
  <c r="B29" i="18" l="1"/>
  <c r="C28" i="18"/>
  <c r="B30" i="18" l="1"/>
  <c r="C29" i="18"/>
  <c r="B31" i="18" l="1"/>
  <c r="C30" i="18"/>
  <c r="B32" i="18" l="1"/>
  <c r="C31" i="18"/>
  <c r="B33" i="18" l="1"/>
  <c r="C32" i="18"/>
  <c r="B34" i="18" l="1"/>
  <c r="C33" i="18"/>
  <c r="B35" i="18" l="1"/>
  <c r="C34" i="18"/>
  <c r="B36" i="18" l="1"/>
  <c r="C35" i="18"/>
  <c r="B37" i="18" l="1"/>
  <c r="C36" i="18"/>
  <c r="B38" i="18" l="1"/>
  <c r="C37" i="18"/>
  <c r="B39" i="18" l="1"/>
  <c r="C38" i="18"/>
  <c r="B40" i="18" l="1"/>
  <c r="C39" i="18"/>
  <c r="B41" i="18" l="1"/>
  <c r="C40" i="18"/>
  <c r="B42" i="18" l="1"/>
  <c r="C41" i="18"/>
  <c r="B43" i="18" l="1"/>
  <c r="C42" i="18"/>
  <c r="B44" i="18" l="1"/>
  <c r="C43" i="18"/>
  <c r="B45" i="18" l="1"/>
  <c r="C44" i="18"/>
  <c r="B46" i="18" l="1"/>
  <c r="C45" i="18"/>
  <c r="B47" i="18" l="1"/>
  <c r="C46" i="18"/>
  <c r="B48" i="18" l="1"/>
  <c r="C47" i="18"/>
  <c r="B49" i="18" l="1"/>
  <c r="C48" i="18"/>
  <c r="B50" i="18" l="1"/>
  <c r="C49" i="18"/>
  <c r="B51" i="18" l="1"/>
  <c r="C50" i="18"/>
  <c r="B52" i="18" l="1"/>
  <c r="C51" i="18"/>
  <c r="B53" i="18" l="1"/>
  <c r="C52" i="18"/>
  <c r="B54" i="18" l="1"/>
  <c r="C53" i="18"/>
  <c r="B55" i="18" l="1"/>
  <c r="C54" i="18"/>
  <c r="B56" i="18" l="1"/>
  <c r="C55" i="18"/>
  <c r="B57" i="18" l="1"/>
  <c r="C56" i="18"/>
  <c r="B58" i="18" l="1"/>
  <c r="C57" i="18"/>
  <c r="C58" i="18" l="1"/>
  <c r="B59" i="18"/>
  <c r="B60" i="18" l="1"/>
  <c r="C59" i="18"/>
  <c r="C60" i="18" l="1"/>
  <c r="B61" i="18"/>
  <c r="B62" i="18" l="1"/>
  <c r="C61" i="18"/>
  <c r="B63" i="18" l="1"/>
  <c r="C62" i="18"/>
  <c r="B64" i="18" l="1"/>
  <c r="C63" i="18"/>
  <c r="C64" i="18" l="1"/>
  <c r="B65" i="18"/>
  <c r="B66" i="18" l="1"/>
  <c r="C65" i="18"/>
  <c r="B67" i="18" l="1"/>
  <c r="C66" i="18"/>
  <c r="B68" i="18" l="1"/>
  <c r="C67" i="18"/>
  <c r="B69" i="18" l="1"/>
  <c r="C68" i="18"/>
  <c r="C69" i="18" l="1"/>
  <c r="B70" i="18"/>
  <c r="B71" i="18" l="1"/>
  <c r="C70" i="18"/>
  <c r="B72" i="18" l="1"/>
  <c r="C71" i="18"/>
  <c r="B73" i="18" l="1"/>
  <c r="C72" i="18"/>
  <c r="B74" i="18" l="1"/>
  <c r="C73" i="18"/>
  <c r="B75" i="18" l="1"/>
  <c r="C74" i="18"/>
  <c r="B76" i="18" l="1"/>
  <c r="C75" i="18"/>
  <c r="B77" i="18" l="1"/>
  <c r="C76" i="18"/>
  <c r="B78" i="18" l="1"/>
  <c r="C77" i="18"/>
  <c r="C78" i="18" l="1"/>
  <c r="B79" i="18"/>
  <c r="B80" i="18" l="1"/>
  <c r="C79" i="18"/>
  <c r="B81" i="18" l="1"/>
  <c r="C80" i="18"/>
  <c r="B82" i="18" l="1"/>
  <c r="C81" i="18"/>
  <c r="C82" i="18" l="1"/>
  <c r="B83" i="18"/>
  <c r="C83" i="18" l="1"/>
  <c r="B84" i="18"/>
  <c r="C84" i="18" l="1"/>
  <c r="B85" i="18"/>
  <c r="B86" i="18" l="1"/>
  <c r="C85" i="18"/>
  <c r="C86" i="18" l="1"/>
  <c r="B87" i="18"/>
  <c r="B88" i="18" l="1"/>
  <c r="C87" i="18"/>
  <c r="C88" i="18" l="1"/>
  <c r="B89" i="18"/>
  <c r="B90" i="18" l="1"/>
  <c r="C89" i="18"/>
  <c r="B91" i="18" l="1"/>
  <c r="C90" i="18"/>
  <c r="B92" i="18" l="1"/>
  <c r="C91" i="18"/>
  <c r="B93" i="18" l="1"/>
  <c r="C92" i="18"/>
  <c r="C93" i="18" l="1"/>
  <c r="B94" i="18"/>
  <c r="B95" i="18" l="1"/>
  <c r="C94" i="18"/>
  <c r="B96" i="18" l="1"/>
  <c r="C95" i="18"/>
  <c r="B97" i="18" l="1"/>
  <c r="C96" i="18"/>
  <c r="B98" i="18" l="1"/>
  <c r="C97" i="18"/>
  <c r="B99" i="18" l="1"/>
  <c r="C98" i="18"/>
  <c r="B100" i="18" l="1"/>
  <c r="C99" i="18"/>
  <c r="B101" i="18" l="1"/>
  <c r="C100" i="18"/>
  <c r="B102" i="18" l="1"/>
  <c r="C101" i="18"/>
  <c r="C102" i="18" l="1"/>
  <c r="B103" i="18"/>
  <c r="B104" i="18" l="1"/>
  <c r="C103" i="18"/>
  <c r="C104" i="18" l="1"/>
  <c r="B105" i="18"/>
  <c r="B106" i="18" l="1"/>
  <c r="C105" i="18"/>
  <c r="B107" i="18" l="1"/>
  <c r="C106" i="18"/>
  <c r="B108" i="18" l="1"/>
  <c r="C107" i="18"/>
  <c r="B109" i="18" l="1"/>
  <c r="C108" i="18"/>
  <c r="B110" i="18" l="1"/>
  <c r="C109" i="18"/>
  <c r="C110" i="18" l="1"/>
  <c r="B111" i="18"/>
  <c r="B112" i="18" l="1"/>
  <c r="C111" i="18"/>
  <c r="C112" i="18" l="1"/>
  <c r="B113" i="18"/>
  <c r="B114" i="18" l="1"/>
  <c r="C113" i="18"/>
  <c r="B115" i="18" l="1"/>
  <c r="C114" i="18"/>
  <c r="B116" i="18" l="1"/>
  <c r="C115" i="18"/>
  <c r="B117" i="18" l="1"/>
  <c r="C116" i="18"/>
  <c r="B118" i="18" l="1"/>
  <c r="C117" i="18"/>
  <c r="B119" i="18" l="1"/>
  <c r="C118" i="18"/>
  <c r="C119" i="18" l="1"/>
  <c r="B120" i="18"/>
  <c r="B121" i="18" l="1"/>
  <c r="C120" i="18"/>
  <c r="B122" i="18" l="1"/>
  <c r="C121" i="18"/>
  <c r="B123" i="18" l="1"/>
  <c r="C122" i="18"/>
  <c r="B124" i="18" l="1"/>
  <c r="C123" i="18"/>
  <c r="B125" i="18" l="1"/>
  <c r="C124" i="18"/>
  <c r="B126" i="18" l="1"/>
  <c r="C125" i="18"/>
  <c r="B127" i="18" l="1"/>
  <c r="C126" i="18"/>
  <c r="B128" i="18" l="1"/>
  <c r="C127" i="18"/>
  <c r="C128" i="18" l="1"/>
  <c r="B129" i="18"/>
  <c r="B130" i="18" l="1"/>
  <c r="C129" i="18"/>
  <c r="B131" i="18" l="1"/>
  <c r="C130" i="18"/>
  <c r="B132" i="18" l="1"/>
  <c r="C131" i="18"/>
  <c r="C132" i="18" l="1"/>
  <c r="B133" i="18"/>
  <c r="B134" i="18" l="1"/>
  <c r="C133" i="18"/>
  <c r="C134" i="18" l="1"/>
  <c r="B135" i="18"/>
  <c r="B136" i="18" l="1"/>
  <c r="C135" i="18"/>
  <c r="B137" i="18" l="1"/>
  <c r="C136" i="18"/>
  <c r="B138" i="18" l="1"/>
  <c r="C137" i="18"/>
  <c r="B139" i="18" l="1"/>
  <c r="C138" i="18"/>
  <c r="B140" i="18" l="1"/>
  <c r="C139" i="18"/>
  <c r="B141" i="18" l="1"/>
  <c r="C140" i="18"/>
  <c r="B142" i="18" l="1"/>
  <c r="C141" i="18"/>
  <c r="B143" i="18" l="1"/>
  <c r="C142" i="18"/>
  <c r="C143" i="18" l="1"/>
  <c r="B144" i="18"/>
  <c r="C144" i="18" l="1"/>
  <c r="B145" i="18"/>
  <c r="B146" i="18" l="1"/>
  <c r="C145" i="18"/>
  <c r="C146" i="18" l="1"/>
  <c r="B147" i="18"/>
  <c r="C147" i="18" l="1"/>
  <c r="B148" i="18"/>
  <c r="B149" i="18" l="1"/>
  <c r="C148" i="18"/>
  <c r="B150" i="18" l="1"/>
  <c r="C149" i="18"/>
  <c r="B151" i="18" l="1"/>
  <c r="C150" i="18"/>
  <c r="B152" i="18" l="1"/>
  <c r="C151" i="18"/>
  <c r="C152" i="18" l="1"/>
  <c r="B153" i="18"/>
  <c r="B154" i="18" l="1"/>
  <c r="C153" i="18"/>
  <c r="C154" i="18" l="1"/>
  <c r="B155" i="18"/>
  <c r="B156" i="18" l="1"/>
  <c r="C155" i="18"/>
  <c r="C156" i="18" l="1"/>
  <c r="B157" i="18"/>
  <c r="B158" i="18" l="1"/>
  <c r="C157" i="18"/>
  <c r="B159" i="18" l="1"/>
  <c r="C158" i="18"/>
  <c r="C159" i="18" l="1"/>
  <c r="B160" i="18"/>
  <c r="C160" i="18" l="1"/>
  <c r="B161" i="18"/>
  <c r="C161" i="18" l="1"/>
  <c r="B162" i="18"/>
  <c r="B163" i="18" l="1"/>
  <c r="C162" i="18"/>
  <c r="C163" i="18" l="1"/>
  <c r="B164" i="18"/>
  <c r="C164" i="18" l="1"/>
  <c r="B165" i="18"/>
  <c r="B166" i="18" l="1"/>
  <c r="C165" i="18"/>
  <c r="B167" i="18" l="1"/>
  <c r="C166" i="18"/>
  <c r="B168" i="18" l="1"/>
  <c r="C167" i="18"/>
  <c r="B169" i="18" l="1"/>
  <c r="C168" i="18"/>
  <c r="B170" i="18" l="1"/>
  <c r="C169" i="18"/>
  <c r="C170" i="18" l="1"/>
  <c r="B171" i="18"/>
  <c r="B172" i="18" l="1"/>
  <c r="C171" i="18"/>
  <c r="B173" i="18" l="1"/>
  <c r="C172" i="18"/>
  <c r="B174" i="18" l="1"/>
  <c r="C173" i="18"/>
  <c r="B175" i="18" l="1"/>
  <c r="C174" i="18"/>
  <c r="B176" i="18" l="1"/>
  <c r="C175" i="18"/>
  <c r="C176" i="18" l="1"/>
  <c r="B177" i="18"/>
  <c r="C177" i="18" l="1"/>
  <c r="B178" i="18"/>
  <c r="C178" i="18" l="1"/>
  <c r="B179" i="18"/>
  <c r="B180" i="18" l="1"/>
  <c r="C179" i="18"/>
  <c r="C180" i="18" l="1"/>
  <c r="B181" i="18"/>
  <c r="B182" i="18" l="1"/>
  <c r="C181" i="18"/>
  <c r="C182" i="18" l="1"/>
  <c r="B183" i="18"/>
  <c r="B184" i="18" l="1"/>
  <c r="C183" i="18"/>
  <c r="B185" i="18" l="1"/>
  <c r="C184" i="18"/>
  <c r="B186" i="18" l="1"/>
  <c r="C185" i="18"/>
  <c r="B187" i="18" l="1"/>
  <c r="C186" i="18"/>
  <c r="B188" i="18" l="1"/>
  <c r="C187" i="18"/>
  <c r="C188" i="18" l="1"/>
  <c r="B189" i="18"/>
  <c r="B190" i="18" l="1"/>
  <c r="C189" i="18"/>
  <c r="B191" i="18" l="1"/>
  <c r="C190" i="18"/>
  <c r="B192" i="18" l="1"/>
  <c r="C191" i="18"/>
  <c r="B193" i="18" l="1"/>
  <c r="C192" i="18"/>
  <c r="B194" i="18" l="1"/>
  <c r="C193" i="18"/>
  <c r="B195" i="18" l="1"/>
  <c r="C194" i="18"/>
  <c r="B196" i="18" l="1"/>
  <c r="C195" i="18"/>
  <c r="B197" i="18" l="1"/>
  <c r="C196" i="18"/>
  <c r="B198" i="18" l="1"/>
  <c r="C197" i="18"/>
  <c r="B199" i="18" l="1"/>
  <c r="C198" i="18"/>
  <c r="C199" i="18" l="1"/>
  <c r="B200" i="18"/>
  <c r="C200" i="18" l="1"/>
  <c r="B201" i="18"/>
  <c r="B202" i="18" l="1"/>
  <c r="C201" i="18"/>
  <c r="B203" i="18" l="1"/>
  <c r="C202" i="18"/>
  <c r="C203" i="18" l="1"/>
  <c r="B204" i="18"/>
  <c r="B205" i="18" l="1"/>
  <c r="C204" i="18"/>
  <c r="B206" i="18" l="1"/>
  <c r="C205" i="18"/>
  <c r="B207" i="18" l="1"/>
  <c r="C206" i="18"/>
  <c r="C207" i="18" l="1"/>
  <c r="B208" i="18"/>
  <c r="C208" i="18" l="1"/>
  <c r="B209" i="18"/>
  <c r="C209" i="18" l="1"/>
  <c r="B210" i="18"/>
  <c r="B211" i="18" l="1"/>
  <c r="C210" i="18"/>
  <c r="B212" i="18" l="1"/>
  <c r="C211" i="18"/>
  <c r="B213" i="18" l="1"/>
  <c r="C212" i="18"/>
  <c r="B214" i="18" l="1"/>
  <c r="C213" i="18"/>
  <c r="B215" i="18" l="1"/>
  <c r="C214" i="18"/>
  <c r="C215" i="18" l="1"/>
  <c r="B216" i="18"/>
  <c r="B217" i="18" l="1"/>
  <c r="C216" i="18"/>
  <c r="B218" i="18" l="1"/>
  <c r="C217" i="18"/>
  <c r="C218" i="18" l="1"/>
  <c r="B219" i="18"/>
  <c r="B220" i="18" l="1"/>
  <c r="C219" i="18"/>
  <c r="B221" i="18" l="1"/>
  <c r="C220" i="18"/>
  <c r="B222" i="18" l="1"/>
  <c r="C221" i="18"/>
  <c r="C222" i="18" l="1"/>
  <c r="B223" i="18"/>
  <c r="B224" i="18" l="1"/>
  <c r="C223" i="18"/>
  <c r="B225" i="18" l="1"/>
  <c r="C224" i="18"/>
  <c r="B226" i="18" l="1"/>
  <c r="C225" i="18"/>
  <c r="B227" i="18" l="1"/>
  <c r="C226" i="18"/>
  <c r="B228" i="18" l="1"/>
  <c r="C227" i="18"/>
  <c r="B229" i="18" l="1"/>
  <c r="C228" i="18"/>
  <c r="B230" i="18" l="1"/>
  <c r="C229" i="18"/>
  <c r="C230" i="18" l="1"/>
  <c r="B231" i="18"/>
  <c r="B232" i="18" l="1"/>
  <c r="C231" i="18"/>
  <c r="B233" i="18" l="1"/>
  <c r="C232" i="18"/>
  <c r="B234" i="18" l="1"/>
  <c r="C233" i="18"/>
  <c r="C234" i="18" l="1"/>
  <c r="B235" i="18"/>
  <c r="B236" i="18" l="1"/>
  <c r="C235" i="18"/>
  <c r="C236" i="18" l="1"/>
  <c r="B237" i="18"/>
  <c r="B238" i="18" l="1"/>
  <c r="C237" i="18"/>
  <c r="C238" i="18" l="1"/>
  <c r="B239" i="18"/>
  <c r="B240" i="18" l="1"/>
  <c r="C239" i="18"/>
  <c r="B241" i="18" l="1"/>
  <c r="C240" i="18"/>
  <c r="B242" i="18" l="1"/>
  <c r="C241" i="18"/>
  <c r="B243" i="18" l="1"/>
  <c r="C242" i="18"/>
  <c r="B244" i="18" l="1"/>
  <c r="C243" i="18"/>
  <c r="B245" i="18" l="1"/>
  <c r="C244" i="18"/>
  <c r="B246" i="18" l="1"/>
  <c r="C245" i="18"/>
  <c r="B247" i="18" l="1"/>
  <c r="C246" i="18"/>
  <c r="B248" i="18" l="1"/>
  <c r="C247" i="18"/>
  <c r="B249" i="18" l="1"/>
  <c r="C248" i="18"/>
  <c r="B250" i="18" l="1"/>
  <c r="C249" i="18"/>
  <c r="B251" i="18" l="1"/>
  <c r="C250" i="18"/>
  <c r="B252" i="18" l="1"/>
  <c r="C251" i="18"/>
  <c r="C252" i="18" l="1"/>
  <c r="B253" i="18"/>
  <c r="B254" i="18" l="1"/>
  <c r="C253" i="18"/>
  <c r="B255" i="18" l="1"/>
  <c r="C254" i="18"/>
  <c r="B256" i="18" l="1"/>
  <c r="C255" i="18"/>
  <c r="B257" i="18" l="1"/>
  <c r="C256" i="18"/>
  <c r="B258" i="18" l="1"/>
  <c r="C257" i="18"/>
  <c r="B259" i="18" l="1"/>
  <c r="C258" i="18"/>
  <c r="B260" i="18" l="1"/>
  <c r="C259" i="18"/>
  <c r="C260" i="18" l="1"/>
  <c r="B261" i="18"/>
  <c r="B262" i="18" l="1"/>
  <c r="C261" i="18"/>
  <c r="B263" i="18" l="1"/>
  <c r="C262" i="18"/>
  <c r="C263" i="18" l="1"/>
  <c r="B264" i="18"/>
  <c r="B265" i="18" l="1"/>
  <c r="C264" i="18"/>
  <c r="B266" i="18" l="1"/>
  <c r="C265" i="18"/>
  <c r="C266" i="18" l="1"/>
  <c r="B267" i="18"/>
  <c r="B268" i="18" l="1"/>
  <c r="C267" i="18"/>
  <c r="B269" i="18" l="1"/>
  <c r="C268" i="18"/>
  <c r="C269" i="18" l="1"/>
  <c r="B270" i="18"/>
  <c r="B271" i="18" l="1"/>
  <c r="C270" i="18"/>
  <c r="B272" i="18" l="1"/>
  <c r="C271" i="18"/>
  <c r="B273" i="18" l="1"/>
  <c r="C272" i="18"/>
  <c r="B274" i="18" l="1"/>
  <c r="C273" i="18"/>
  <c r="B275" i="18" l="1"/>
  <c r="C274" i="18"/>
  <c r="B276" i="18" l="1"/>
  <c r="C275" i="18"/>
  <c r="B277" i="18" l="1"/>
  <c r="C276" i="18"/>
  <c r="C277" i="18" l="1"/>
  <c r="B278" i="18"/>
  <c r="C278" i="18" l="1"/>
  <c r="B279" i="18"/>
  <c r="B280" i="18" l="1"/>
  <c r="C279" i="18"/>
  <c r="B281" i="18" l="1"/>
  <c r="C280" i="18"/>
  <c r="C281" i="18" l="1"/>
  <c r="B282" i="18"/>
  <c r="B283" i="18" l="1"/>
  <c r="C282" i="18"/>
  <c r="B284" i="18" l="1"/>
  <c r="C283" i="18"/>
  <c r="B285" i="18" l="1"/>
  <c r="C284" i="18"/>
  <c r="B286" i="18" l="1"/>
  <c r="C285" i="18"/>
  <c r="B287" i="18" l="1"/>
  <c r="C286" i="18"/>
  <c r="C287" i="18" l="1"/>
  <c r="B288" i="18"/>
  <c r="B289" i="18" l="1"/>
  <c r="C288" i="18"/>
  <c r="C289" i="18" l="1"/>
  <c r="B290" i="18"/>
  <c r="C290" i="18" l="1"/>
  <c r="B291" i="18"/>
  <c r="C291" i="18" l="1"/>
  <c r="B292" i="18"/>
  <c r="B293" i="18" l="1"/>
  <c r="C292" i="18"/>
  <c r="B294" i="18" l="1"/>
  <c r="C293" i="18"/>
  <c r="B295" i="18" l="1"/>
  <c r="C294" i="18"/>
  <c r="B296" i="18" l="1"/>
  <c r="C295" i="18"/>
  <c r="C296" i="18" l="1"/>
  <c r="B297" i="18"/>
  <c r="B298" i="18" l="1"/>
  <c r="C297" i="18"/>
  <c r="B299" i="18" l="1"/>
  <c r="C298" i="18"/>
  <c r="B300" i="18" l="1"/>
  <c r="C299" i="18"/>
  <c r="B301" i="18" l="1"/>
  <c r="C300" i="18"/>
  <c r="B302" i="18" l="1"/>
  <c r="C301" i="18"/>
  <c r="B303" i="18" l="1"/>
  <c r="C302" i="18"/>
  <c r="B304" i="18" l="1"/>
  <c r="C303" i="18"/>
  <c r="B305" i="18" l="1"/>
  <c r="C304" i="18"/>
  <c r="B306" i="18" l="1"/>
  <c r="C305" i="18"/>
  <c r="B307" i="18" l="1"/>
  <c r="C306" i="18"/>
  <c r="B308" i="18" l="1"/>
  <c r="C307" i="18"/>
  <c r="B309" i="18" l="1"/>
  <c r="C308" i="18"/>
  <c r="B310" i="18" l="1"/>
  <c r="C309" i="18"/>
  <c r="B311" i="18" l="1"/>
  <c r="C310" i="18"/>
  <c r="B312" i="18" l="1"/>
  <c r="C311" i="18"/>
  <c r="B313" i="18" l="1"/>
  <c r="C312" i="18"/>
  <c r="B314" i="18" l="1"/>
  <c r="C313" i="18"/>
  <c r="C314" i="18" l="1"/>
  <c r="B315" i="18"/>
  <c r="B316" i="18" l="1"/>
  <c r="C315" i="18"/>
  <c r="B317" i="18" l="1"/>
  <c r="C316" i="18"/>
  <c r="B318" i="18" l="1"/>
  <c r="C317" i="18"/>
  <c r="B319" i="18" l="1"/>
  <c r="C318" i="18"/>
  <c r="B320" i="18" l="1"/>
  <c r="C319" i="18"/>
  <c r="B321" i="18" l="1"/>
  <c r="C321" i="18" s="1"/>
  <c r="C320" i="1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B3E9907-9EC4-42A5-B470-82B9380F54ED}" keepAlive="1" name="Consulta - Lista-FSM" description="Conexión a la consulta 'Lista-FSM' en el libro." type="5" refreshedVersion="8" background="1" saveData="1">
    <dbPr connection="Provider=Microsoft.Mashup.OleDb.1;Data Source=$Workbook$;Location=Lista-FSM;Extended Properties=&quot;&quot;" command="SELECT * FROM [Lista-FSM]"/>
  </connection>
  <connection id="2" xr16:uid="{BDBC5FDB-6CDA-446D-845C-0E29528EEA93}" keepAlive="1" name="Consulta - MES-FSRLOOKUP" description="Conexión a la consulta 'MES-FSRLOOKUP' en el libro." type="5" refreshedVersion="0" background="1">
    <dbPr connection="Provider=Microsoft.Mashup.OleDb.1;Data Source=$Workbook$;Location=MES-FSRLOOKUP;Extended Properties=&quot;&quot;" command="SELECT * FROM [MES-FSRLOOKUP]"/>
  </connection>
</connections>
</file>

<file path=xl/sharedStrings.xml><?xml version="1.0" encoding="utf-8"?>
<sst xmlns="http://schemas.openxmlformats.org/spreadsheetml/2006/main" count="12895" uniqueCount="579">
  <si>
    <t>M2</t>
  </si>
  <si>
    <t>M3</t>
  </si>
  <si>
    <t>M1</t>
  </si>
  <si>
    <t>M5</t>
  </si>
  <si>
    <t>M6</t>
  </si>
  <si>
    <t>M4</t>
  </si>
  <si>
    <t>Position</t>
  </si>
  <si>
    <t>Seniority</t>
  </si>
  <si>
    <t>FSR</t>
  </si>
  <si>
    <t>Mes Anterior</t>
  </si>
  <si>
    <t>FUEL VENTAS TOTALES</t>
  </si>
  <si>
    <t>Bonus</t>
  </si>
  <si>
    <t>Alcanzo Bonus</t>
  </si>
  <si>
    <t>Ventas ingresadas calculadora</t>
  </si>
  <si>
    <t>Ventas Acumuladas</t>
  </si>
  <si>
    <t>Ventas Necesarias</t>
  </si>
  <si>
    <t>Valor Bonus</t>
  </si>
  <si>
    <t>RECONOCIMIENTO COMITÉ DIREC</t>
  </si>
  <si>
    <t>Cumple</t>
  </si>
  <si>
    <t>Ventas realizadas</t>
  </si>
  <si>
    <t>Minimo ventas totales</t>
  </si>
  <si>
    <t>Es team coach</t>
  </si>
  <si>
    <t>TEAM COACH</t>
  </si>
  <si>
    <t>Bonus:</t>
  </si>
  <si>
    <t>Abre - condicion 2</t>
  </si>
  <si>
    <t>Participacion Realizada</t>
  </si>
  <si>
    <t>Abre - condicion 1</t>
  </si>
  <si>
    <t>Realizadas</t>
  </si>
  <si>
    <t>Participacion ventas propias</t>
  </si>
  <si>
    <t>BONUS VENTAS PROPIAS</t>
  </si>
  <si>
    <t>V. propias</t>
  </si>
  <si>
    <t>V. totales</t>
  </si>
  <si>
    <t>BONUS ARRANQUE</t>
  </si>
  <si>
    <t>2024-12</t>
  </si>
  <si>
    <t>Semanas</t>
  </si>
  <si>
    <t>Bonus :</t>
  </si>
  <si>
    <t>Dif</t>
  </si>
  <si>
    <t>V. Realizadas</t>
  </si>
  <si>
    <t>V. Minimas</t>
  </si>
  <si>
    <t>Mes Actual</t>
  </si>
  <si>
    <t>BONUS RITMO</t>
  </si>
  <si>
    <t>MES ACTUAL</t>
  </si>
  <si>
    <t>MES ANTERIOR</t>
  </si>
  <si>
    <t>BONUS VENTAS TOTALES</t>
  </si>
  <si>
    <t>Ventas Equipo</t>
  </si>
  <si>
    <t>Team Coach:</t>
  </si>
  <si>
    <t>Voice unit</t>
  </si>
  <si>
    <t>Fuga de agua</t>
  </si>
  <si>
    <t>Teclado</t>
  </si>
  <si>
    <t>Enchufe inteligente</t>
  </si>
  <si>
    <t>Sirena exterior</t>
  </si>
  <si>
    <t>Detector de humo</t>
  </si>
  <si>
    <t>Sirena</t>
  </si>
  <si>
    <t>Camara int/ext</t>
  </si>
  <si>
    <t>Pircam</t>
  </si>
  <si>
    <t>Camara 180º</t>
  </si>
  <si>
    <t>Pack DVGA2-6</t>
  </si>
  <si>
    <t>Pack 3 elementos</t>
  </si>
  <si>
    <t>Mando distancia</t>
  </si>
  <si>
    <t>Pack 2 elementos</t>
  </si>
  <si>
    <t>Magnetico</t>
  </si>
  <si>
    <t>Pack 1 elemento</t>
  </si>
  <si>
    <t>Elementos Extra:</t>
  </si>
  <si>
    <t>Instalaciones:</t>
  </si>
  <si>
    <t>799 € o más</t>
  </si>
  <si>
    <t>Kit Plus</t>
  </si>
  <si>
    <t>499 € a 798 €</t>
  </si>
  <si>
    <t>249 € a 498 €</t>
  </si>
  <si>
    <t>699 € o más</t>
  </si>
  <si>
    <t>399 € a 698 €</t>
  </si>
  <si>
    <t>149 € a 398 €</t>
  </si>
  <si>
    <t>x</t>
  </si>
  <si>
    <t>Totales</t>
  </si>
  <si>
    <t>Propias</t>
  </si>
  <si>
    <t>Necesarias Bonus</t>
  </si>
  <si>
    <t>Bonus Posicion</t>
  </si>
  <si>
    <t>Cumple Condiciones</t>
  </si>
  <si>
    <t>Estimado</t>
  </si>
  <si>
    <t xml:space="preserve">   Bonus Ventas Totales:</t>
  </si>
  <si>
    <t xml:space="preserve">   Bonus Ventas Propias:</t>
  </si>
  <si>
    <t xml:space="preserve">   Bonus de Arranque:</t>
  </si>
  <si>
    <t xml:space="preserve">   Bonus Ritmo:</t>
  </si>
  <si>
    <t xml:space="preserve">   Reconocimiento:</t>
  </si>
  <si>
    <t xml:space="preserve">   Team Coach:</t>
  </si>
  <si>
    <t xml:space="preserve">   Early Churn:</t>
  </si>
  <si>
    <t>Ventas Totales</t>
  </si>
  <si>
    <t>Ventas Propias</t>
  </si>
  <si>
    <t>En caso de tener EC ingresa el monto informado:</t>
  </si>
  <si>
    <t>Ventas Mes Ant</t>
  </si>
  <si>
    <t>Kit Protección / Smart Business</t>
  </si>
  <si>
    <t>Elementos Extra Cobrados:</t>
  </si>
  <si>
    <t>ingresa el código de tu branch:</t>
  </si>
  <si>
    <t>Andalucía Oriental</t>
  </si>
  <si>
    <t>Código</t>
  </si>
  <si>
    <t>Nombre</t>
  </si>
  <si>
    <t>GR1</t>
  </si>
  <si>
    <t>Branch Granada 1</t>
  </si>
  <si>
    <t>AL1</t>
  </si>
  <si>
    <t>Branch Almería 1</t>
  </si>
  <si>
    <t>CO1</t>
  </si>
  <si>
    <t>Branch Cordoba 1</t>
  </si>
  <si>
    <t>MA1</t>
  </si>
  <si>
    <t>Branch Malaga 1</t>
  </si>
  <si>
    <t>MA2</t>
  </si>
  <si>
    <t>Branch Malaga 2</t>
  </si>
  <si>
    <t>MA3</t>
  </si>
  <si>
    <t>Branch Malaga 3</t>
  </si>
  <si>
    <t>SE1</t>
  </si>
  <si>
    <t>Branch Sevilla 1</t>
  </si>
  <si>
    <t>Centro</t>
  </si>
  <si>
    <t>MD1</t>
  </si>
  <si>
    <t>Branch Madrid 1</t>
  </si>
  <si>
    <t>MD2</t>
  </si>
  <si>
    <t>Branch Madrid 2</t>
  </si>
  <si>
    <t>MD3</t>
  </si>
  <si>
    <t>Branch Madrid 3</t>
  </si>
  <si>
    <t>Cataluña</t>
  </si>
  <si>
    <t>BN1</t>
  </si>
  <si>
    <t>Branch Barcelona 1</t>
  </si>
  <si>
    <t>BN2</t>
  </si>
  <si>
    <t>Branch Barcelona 2</t>
  </si>
  <si>
    <t>GC1</t>
  </si>
  <si>
    <t>Branch LasPalmas 1</t>
  </si>
  <si>
    <t>TE1</t>
  </si>
  <si>
    <t>Branch Tenerife 1</t>
  </si>
  <si>
    <t>Levante</t>
  </si>
  <si>
    <t>MU1</t>
  </si>
  <si>
    <t>Branch Murcia 1</t>
  </si>
  <si>
    <t>AC1</t>
  </si>
  <si>
    <t>Branch Alicante 1</t>
  </si>
  <si>
    <t>PM1</t>
  </si>
  <si>
    <t>Branch Palma de Mallorca 1</t>
  </si>
  <si>
    <t>VA1</t>
  </si>
  <si>
    <t>Branch Valencia 1</t>
  </si>
  <si>
    <t>CA1</t>
  </si>
  <si>
    <t>Codigo</t>
  </si>
  <si>
    <t>Concat</t>
  </si>
  <si>
    <t>Nro</t>
  </si>
  <si>
    <t>diciembre</t>
  </si>
  <si>
    <t>Q FSR</t>
  </si>
  <si>
    <t>FSM</t>
  </si>
  <si>
    <t>¡Bienvenido/a! a la calculadora de comisiones FSR</t>
  </si>
  <si>
    <t>Concat2</t>
  </si>
  <si>
    <t>Early Churn:</t>
  </si>
  <si>
    <t>Mes Ant</t>
  </si>
  <si>
    <t>Mes actual</t>
  </si>
  <si>
    <t>enero</t>
  </si>
  <si>
    <t>Loris Stipulante</t>
  </si>
  <si>
    <t>Field Sales Installer</t>
  </si>
  <si>
    <t>Experienced</t>
  </si>
  <si>
    <t>Alejandro Garcia Sanchez</t>
  </si>
  <si>
    <t>Senior</t>
  </si>
  <si>
    <t>Field Sales Installer (NFS)</t>
  </si>
  <si>
    <t>Adrian Adrover Asensi</t>
  </si>
  <si>
    <t>Valentina Mari Moriondo</t>
  </si>
  <si>
    <t>Juan Manuel Moreno Martinez</t>
  </si>
  <si>
    <t>Jonas Hjorth</t>
  </si>
  <si>
    <t>Cristina Maturano Milena</t>
  </si>
  <si>
    <t>Luis Fernando Cardona Gonzalez</t>
  </si>
  <si>
    <t>Nathanael Paz Tejero</t>
  </si>
  <si>
    <t>Javier Paramo Cifrian</t>
  </si>
  <si>
    <t>Team Coach</t>
  </si>
  <si>
    <t>Alberto Gabriel Pastori Martinez-Lamas</t>
  </si>
  <si>
    <t>Matias Emmanuel Elizagoyen</t>
  </si>
  <si>
    <t>Sana Settal Agoujil</t>
  </si>
  <si>
    <t>Abdelghafour Ouballa</t>
  </si>
  <si>
    <t>Martina Gomez Pedicone</t>
  </si>
  <si>
    <t>Paula Herrera Almeida</t>
  </si>
  <si>
    <t>Sandra Tejado Lopez</t>
  </si>
  <si>
    <t>David Perez Galindo</t>
  </si>
  <si>
    <t>Marina Fenollar Hernandez</t>
  </si>
  <si>
    <t>Sonia Valdivia Vila</t>
  </si>
  <si>
    <t>Anass Charae Rahmouni</t>
  </si>
  <si>
    <t>Azul Micaela Romero Panella</t>
  </si>
  <si>
    <t>Sandro Gabriel Gonzalez Tavio</t>
  </si>
  <si>
    <t>Alberto Jesus Bravo Martin</t>
  </si>
  <si>
    <t>Ana Mesa Marrero</t>
  </si>
  <si>
    <t>Francisca Maria Lara Santos</t>
  </si>
  <si>
    <t>Francisco de Asis Delgado Checa</t>
  </si>
  <si>
    <t>Hugo Genier Zamora Cantarero</t>
  </si>
  <si>
    <t>Jose Maria Roman Alconchel</t>
  </si>
  <si>
    <t>Laura Toro Saavedra</t>
  </si>
  <si>
    <t>Alejandro Manzano Moreno</t>
  </si>
  <si>
    <t>Maria Maturano Milena</t>
  </si>
  <si>
    <t>Blanca Berbel Navarro</t>
  </si>
  <si>
    <t>Ana Belen Garrido España</t>
  </si>
  <si>
    <t>Daniel Acosta Andrade</t>
  </si>
  <si>
    <t>David Otermin</t>
  </si>
  <si>
    <t>Daniel Sandoval Herrero</t>
  </si>
  <si>
    <t>Jorge Alonso Andrade</t>
  </si>
  <si>
    <t>Jorge España</t>
  </si>
  <si>
    <t>Maria Carolina Blanco Uribe Estupiñan</t>
  </si>
  <si>
    <t>Max Björkström</t>
  </si>
  <si>
    <t>Franco Leonel Gómez Gónzalez</t>
  </si>
  <si>
    <t>Jacobo Fernando Martin Melendez</t>
  </si>
  <si>
    <t>Luciano Wolkomirski</t>
  </si>
  <si>
    <t>David Venegas Fernandez</t>
  </si>
  <si>
    <t>Mohamed El Abouyii</t>
  </si>
  <si>
    <t>Victor Jurado Negrillo</t>
  </si>
  <si>
    <t>Manuel Brea Fernandez</t>
  </si>
  <si>
    <t>Ismael Ruben Iglesias Medina</t>
  </si>
  <si>
    <t>Emiliano Hnatiuk</t>
  </si>
  <si>
    <t>Oscar Steven Izquierdo Rayo</t>
  </si>
  <si>
    <t>Maria jose Brenes oliva</t>
  </si>
  <si>
    <t>Francisco Ruiz Garcia</t>
  </si>
  <si>
    <t>Manuel Tellez Fernandez</t>
  </si>
  <si>
    <t>Juan Carlos Cuadrado Ruiz</t>
  </si>
  <si>
    <t>Marco Antonio Torrent Fernandez</t>
  </si>
  <si>
    <t>Sebastian Oscar Gimenez</t>
  </si>
  <si>
    <t>Arturo Rabadan Baeza</t>
  </si>
  <si>
    <t>Patricia Ballesteros Martin</t>
  </si>
  <si>
    <t>Jorge Lamela Espada</t>
  </si>
  <si>
    <t>Diego Martin Maestro Palacio</t>
  </si>
  <si>
    <t>Steve Zapata Gallego</t>
  </si>
  <si>
    <t>Alvaro Rolo Ramirez</t>
  </si>
  <si>
    <t>Nelson Adrian Gavilanes Reyes</t>
  </si>
  <si>
    <t>Diego Hernan Veiga Frazzetta</t>
  </si>
  <si>
    <t>Jaime Crespo Cobos</t>
  </si>
  <si>
    <t>Santiago Casado Garcia</t>
  </si>
  <si>
    <t>Sergio Ricardo Martin Perez</t>
  </si>
  <si>
    <t>Diego David Tomas Rodriguez</t>
  </si>
  <si>
    <t>Pedro Segura Castillo</t>
  </si>
  <si>
    <t>Jose Cascales Soler</t>
  </si>
  <si>
    <t>Norman Baade Gutierrez</t>
  </si>
  <si>
    <t>Raquel Martos Priego</t>
  </si>
  <si>
    <t>Raul Ordoñez Labado</t>
  </si>
  <si>
    <t>Antonio de Castro Campillos</t>
  </si>
  <si>
    <t>Gabriel Blasco Fernandez</t>
  </si>
  <si>
    <t>Augusto Javier Acosta Rodriguez</t>
  </si>
  <si>
    <t>Marwins Rafael Figueroa Anza</t>
  </si>
  <si>
    <t>Maria Andreina Couto Gomes</t>
  </si>
  <si>
    <t>Nicolas Ruyman Casañas Hernández</t>
  </si>
  <si>
    <t>Alessandro Maurizio Cabano</t>
  </si>
  <si>
    <t>2025-01</t>
  </si>
  <si>
    <t>febrero</t>
  </si>
  <si>
    <t>marzo</t>
  </si>
  <si>
    <t>abril</t>
  </si>
  <si>
    <t>mayo</t>
  </si>
  <si>
    <t>junio</t>
  </si>
  <si>
    <t>julio</t>
  </si>
  <si>
    <t>agosto</t>
  </si>
  <si>
    <t>septiembre</t>
  </si>
  <si>
    <t>octubre</t>
  </si>
  <si>
    <t>noviembre</t>
  </si>
  <si>
    <t>2025-02</t>
  </si>
  <si>
    <t>2025-03</t>
  </si>
  <si>
    <t>2025-04</t>
  </si>
  <si>
    <t>2025-05</t>
  </si>
  <si>
    <t>2025-06</t>
  </si>
  <si>
    <t>2025-07</t>
  </si>
  <si>
    <t>2025-08</t>
  </si>
  <si>
    <t>2025-09</t>
  </si>
  <si>
    <t>2025-10</t>
  </si>
  <si>
    <t>2025-11</t>
  </si>
  <si>
    <t>2025-12</t>
  </si>
  <si>
    <t>Nadia Jimenez Mohamed</t>
  </si>
  <si>
    <t>Camilo Eduardo Biscay</t>
  </si>
  <si>
    <t>Laura Caballero Muñoz</t>
  </si>
  <si>
    <t>Radames de Jesus Ramirez Sierra</t>
  </si>
  <si>
    <t>Agustin Garcia Fernandez</t>
  </si>
  <si>
    <t>Alejandro Jaime Palmer</t>
  </si>
  <si>
    <t>Juan Carlos Dominguez Cruz</t>
  </si>
  <si>
    <t>Andrea Martin Cabrera</t>
  </si>
  <si>
    <t>Krasimira Zdravkova Kuzmanova</t>
  </si>
  <si>
    <t>Norberto Navarro Obrador</t>
  </si>
  <si>
    <t>Diego Mauricio Rios Rodriguez</t>
  </si>
  <si>
    <t>Daniel Garcia Pereira</t>
  </si>
  <si>
    <t>Víctor Blanco Díez</t>
  </si>
  <si>
    <t>Adrian Freile Guerrero</t>
  </si>
  <si>
    <t>Jaime Eduardo Ramirez Rodriguez</t>
  </si>
  <si>
    <t>Jose Ezequiel Bolaños Gonzalez</t>
  </si>
  <si>
    <t>Fernando Perez Martin</t>
  </si>
  <si>
    <t>Miriam Henares Sarda</t>
  </si>
  <si>
    <t>Rafael Alonso Rosich</t>
  </si>
  <si>
    <t>Ismael Nogales Ruiz</t>
  </si>
  <si>
    <t>Maria Renee Mercado Urey</t>
  </si>
  <si>
    <t>Cristian Dario Salinas</t>
  </si>
  <si>
    <t>Blanca Politena Sevillano Lopez de Alda</t>
  </si>
  <si>
    <t>Einar Steven Ordoñez Olaya</t>
  </si>
  <si>
    <t>Jhon Parra</t>
  </si>
  <si>
    <t>selecciona tu nombre:</t>
  </si>
  <si>
    <t>Branch Cádiz 1</t>
  </si>
  <si>
    <t>Region</t>
  </si>
  <si>
    <t>Branch</t>
  </si>
  <si>
    <t>Andalucía</t>
  </si>
  <si>
    <t>Augusto Nuñez</t>
  </si>
  <si>
    <t>Catanarias</t>
  </si>
  <si>
    <t>Ryan Morgan</t>
  </si>
  <si>
    <t>Paula Prieto Martinez</t>
  </si>
  <si>
    <t>LISTA DESPLEGABLE FSM</t>
  </si>
  <si>
    <t/>
  </si>
  <si>
    <t>FSR NUEVO</t>
  </si>
  <si>
    <t>Rufino Mateo Collado Fernandez</t>
  </si>
  <si>
    <t>Kamal Karche Faidi</t>
  </si>
  <si>
    <t>Nathan Bessa Oliveira</t>
  </si>
  <si>
    <t>Susana Moron Silva</t>
  </si>
  <si>
    <t>Daniel Gustavo Tellez Gutierrez</t>
  </si>
  <si>
    <t>Eduard Parera Gasull</t>
  </si>
  <si>
    <t>Alexandre Porcel Plana</t>
  </si>
  <si>
    <t>Luis Guilherme Costa Franco</t>
  </si>
  <si>
    <t>Maria Auxiliadora Ziegler Arguinzones</t>
  </si>
  <si>
    <t>LISTA DESPLEGABLE FSR</t>
  </si>
  <si>
    <t>Mes</t>
  </si>
  <si>
    <t>Ventas Acum</t>
  </si>
  <si>
    <t>Antonio Jesus Avila Diaz</t>
  </si>
  <si>
    <t>TA1</t>
  </si>
  <si>
    <t>Claudia Gurreonero Diaz</t>
  </si>
  <si>
    <t>Esteban Arango Atehortua</t>
  </si>
  <si>
    <t>Ricardo Fernandez Casanova</t>
  </si>
  <si>
    <t>Angel Alvarez Cabrera</t>
  </si>
  <si>
    <t>Branch Tarragona 1</t>
  </si>
  <si>
    <t>Daniel Hernandez Abascal</t>
  </si>
  <si>
    <t>SI</t>
  </si>
  <si>
    <t>NO</t>
  </si>
  <si>
    <t>Position Default</t>
  </si>
  <si>
    <t>Modifica?</t>
  </si>
  <si>
    <t>Posicion Modificada</t>
  </si>
  <si>
    <t>Resumen</t>
  </si>
  <si>
    <t>Team coach</t>
  </si>
  <si>
    <t>Team coach Captain</t>
  </si>
  <si>
    <t>Field Sales Installer Captain</t>
  </si>
  <si>
    <t xml:space="preserve">Field Sales Installer </t>
  </si>
  <si>
    <t>Field sales Installer (NFS)</t>
  </si>
  <si>
    <t>Field sales Installer</t>
  </si>
  <si>
    <t>TC</t>
  </si>
  <si>
    <t>FS</t>
  </si>
  <si>
    <t>NFS</t>
  </si>
  <si>
    <t>Elena Piñol Gimeno</t>
  </si>
  <si>
    <t>Manuel Andres Eraso Cataño</t>
  </si>
  <si>
    <t>Kevin Andres Betancur Cardona</t>
  </si>
  <si>
    <t>Jose Antonio Cortes Fernandez</t>
  </si>
  <si>
    <t>Juan Pablo Castrillon valencia</t>
  </si>
  <si>
    <t>Lipso Garcia Quintal</t>
  </si>
  <si>
    <t>Francisco Javier Muñoz Ambit</t>
  </si>
  <si>
    <t>Dante Ronzoni Perlini</t>
  </si>
  <si>
    <t>Fernando Adrian Dal Verme</t>
  </si>
  <si>
    <t>Maria Teresa Martorell Barcelo</t>
  </si>
  <si>
    <t>Sergi Baade Vidal</t>
  </si>
  <si>
    <t>Alberto Cunquero Sevilla</t>
  </si>
  <si>
    <t>Jose Luis Rius Castillo</t>
  </si>
  <si>
    <t>Daniel Esteban Tovar Tarazona</t>
  </si>
  <si>
    <t>Oscar Lopez Cabrera</t>
  </si>
  <si>
    <t>Patricio Perez Cazalla</t>
  </si>
  <si>
    <t>Anthony Daniel Sequera Morillo</t>
  </si>
  <si>
    <t>Carlos Garcia Fernandez</t>
  </si>
  <si>
    <t>Andrea Lopez Hernandez</t>
  </si>
  <si>
    <t>Angel Hernandez Marin</t>
  </si>
  <si>
    <t>Juan Pablo Dominguez Gonzalez</t>
  </si>
  <si>
    <t>Manuel Antonio Figuera Diaz</t>
  </si>
  <si>
    <t>Natalie Ivonne Ponce Velasquez</t>
  </si>
  <si>
    <t>Ventas COLD DOOR / REF:</t>
  </si>
  <si>
    <t>Ventas LEAD:</t>
  </si>
  <si>
    <t>W1</t>
  </si>
  <si>
    <t>W2</t>
  </si>
  <si>
    <t>W3</t>
  </si>
  <si>
    <t>W4</t>
  </si>
  <si>
    <t>W5</t>
  </si>
  <si>
    <t>Total</t>
  </si>
  <si>
    <t>Excepciones / Bonos:</t>
  </si>
  <si>
    <t>Aquí puedes ingresar cualquier valor:</t>
  </si>
  <si>
    <t>PRIMER TRAMO NFS</t>
  </si>
  <si>
    <t>Comision ventas</t>
  </si>
  <si>
    <t>Comision elementos</t>
  </si>
  <si>
    <t>Comision instalacion</t>
  </si>
  <si>
    <t>Bonus ventas totales</t>
  </si>
  <si>
    <t>Bonus ventas propias</t>
  </si>
  <si>
    <t>Bonus arranque</t>
  </si>
  <si>
    <t>Bonus ritmo</t>
  </si>
  <si>
    <t>Total 1Q</t>
  </si>
  <si>
    <t>Bonus comité</t>
  </si>
  <si>
    <t>Ventas Totales:</t>
  </si>
  <si>
    <t>Instalaciones (propias o a compañeros):</t>
  </si>
  <si>
    <t>Si tienes EC recuerda de agregar al final de la calculadora  el importe informado</t>
  </si>
  <si>
    <t>📅 Primer Tramo NFS:</t>
  </si>
  <si>
    <t>📅 Segundo Tramo NFS:</t>
  </si>
  <si>
    <t>📅 FS:</t>
  </si>
  <si>
    <t>Victor Tortosa Capilla</t>
  </si>
  <si>
    <t>Juan Sarthou</t>
  </si>
  <si>
    <t>Raul Mata Vazquez</t>
  </si>
  <si>
    <t>Kiyomi Corujo Garcia</t>
  </si>
  <si>
    <t>Younes Akhachab Baghdadi</t>
  </si>
  <si>
    <t>Jose Manuel Muñoz Millan</t>
  </si>
  <si>
    <t>Manuel Romero Herraiz</t>
  </si>
  <si>
    <t>Jim Jhoany Ramos Amaro</t>
  </si>
  <si>
    <t>Alvaro Ocete Rubio</t>
  </si>
  <si>
    <t>Jose Alexander Acevedo Baena</t>
  </si>
  <si>
    <t>Ramon Giron Merino</t>
  </si>
  <si>
    <t>Osvaldo Esteban Gualda Ismael</t>
  </si>
  <si>
    <t>Bernabe Camara Lopez</t>
  </si>
  <si>
    <t>Allison Nicole Bohorquez Castro</t>
  </si>
  <si>
    <t>Oriol Gracia Aguilar</t>
  </si>
  <si>
    <t>David Moreno Piñar</t>
  </si>
  <si>
    <t>Oscar Lopez Perez</t>
  </si>
  <si>
    <t>Maria Gema Macias Sanchez</t>
  </si>
  <si>
    <t>Manuel Vera Gomez</t>
  </si>
  <si>
    <t>GA1</t>
  </si>
  <si>
    <t>Miquel Martinez Ferrer</t>
  </si>
  <si>
    <t>Carlos Bozal Ruiz</t>
  </si>
  <si>
    <t>Ainhoa Maria Lopez Montesdeoca</t>
  </si>
  <si>
    <t>Maikel Rafael Gonzalez Manzo</t>
  </si>
  <si>
    <t>GI1</t>
  </si>
  <si>
    <t>Rosa Maria Torres Talavera</t>
  </si>
  <si>
    <t>Juan Francisco Herrera Castro</t>
  </si>
  <si>
    <t>Maria Elena Aceituno Simon</t>
  </si>
  <si>
    <t>Antonio Bello Gonzalez</t>
  </si>
  <si>
    <t>Javier Godino Vazquez</t>
  </si>
  <si>
    <t>Miguel Angel Carrasco Gil</t>
  </si>
  <si>
    <t>Luis Enrique Vitora Guerrero</t>
  </si>
  <si>
    <t>Ivan Perez Botas</t>
  </si>
  <si>
    <t>Ana Luisa Brugarolas Diez de Isla</t>
  </si>
  <si>
    <t>Edgar Patricio Velasco Cabrera</t>
  </si>
  <si>
    <t>Saul Jose Mayordomo Gonzalez</t>
  </si>
  <si>
    <t>Josep Cubo Ribas</t>
  </si>
  <si>
    <t>Dorian Miguel Flores Bonilla</t>
  </si>
  <si>
    <t>Luis Enrique Diaz Reyes</t>
  </si>
  <si>
    <t>Hassan Mardi El Hilali</t>
  </si>
  <si>
    <t>Cesar Parisi Jorba</t>
  </si>
  <si>
    <t>Jeliana Fatima Barrios Barroso</t>
  </si>
  <si>
    <t>David Carrillo Palmes</t>
  </si>
  <si>
    <t>TO1</t>
  </si>
  <si>
    <t>Branch Gandia 1</t>
  </si>
  <si>
    <t>Branch Girona 1</t>
  </si>
  <si>
    <t>Branch Toledo 1</t>
  </si>
  <si>
    <t>Alexandra Sanchez San juan</t>
  </si>
  <si>
    <t>Pedro Jose Santo Camarasa</t>
  </si>
  <si>
    <t>SI (NUEVO SISTEMA)</t>
  </si>
  <si>
    <t>Liliana Dominguez Salcedo</t>
  </si>
  <si>
    <t>Pablo Marin Vera</t>
  </si>
  <si>
    <t>Roberto Jimenez Paredes</t>
  </si>
  <si>
    <t>David Salinas Artiaga</t>
  </si>
  <si>
    <t>Aida Gavilan Postigo</t>
  </si>
  <si>
    <t>Selena Camarena Lloret</t>
  </si>
  <si>
    <t>Aniol Gatius i Jimenez</t>
  </si>
  <si>
    <t>Maria Elena Chica Santaella</t>
  </si>
  <si>
    <t>Nizar Atsouli</t>
  </si>
  <si>
    <t>Sara Ruma</t>
  </si>
  <si>
    <t>Martina Parisi</t>
  </si>
  <si>
    <t>Edward Jose Maldonado Gallardo</t>
  </si>
  <si>
    <t>Samuel Cordero Sanz</t>
  </si>
  <si>
    <t>Oscar Moreno Gonzalez</t>
  </si>
  <si>
    <t>Juan Zapata Arreo</t>
  </si>
  <si>
    <t>Angel Sanchez del Cerro</t>
  </si>
  <si>
    <t>Francesca Alagna</t>
  </si>
  <si>
    <t>Alejandro Aragüez Labao</t>
  </si>
  <si>
    <t>Dylan Yamil Oggero Barbieri</t>
  </si>
  <si>
    <t>Francisco Gabriel Ondarza Ortega</t>
  </si>
  <si>
    <t>Sofia Lazaro-Carrasco El Ayssi</t>
  </si>
  <si>
    <t>Maria Teresa Fernandez Vargas</t>
  </si>
  <si>
    <t>Adrian Bosch Ros</t>
  </si>
  <si>
    <t>Paola Andrea Medina Orozco</t>
  </si>
  <si>
    <t>Francisco Ruiz Fernandez</t>
  </si>
  <si>
    <t>Diego Barroso Viñas</t>
  </si>
  <si>
    <t>Antonio Perez Viñolo</t>
  </si>
  <si>
    <t>Pedro Manuel Fernandez Cortes</t>
  </si>
  <si>
    <t>Alejandro Agreda Ramos</t>
  </si>
  <si>
    <t>Paula Rodriguez Patiño</t>
  </si>
  <si>
    <t>Mireya Barrios Navarro</t>
  </si>
  <si>
    <t>Adrian Valera Torrecilla</t>
  </si>
  <si>
    <t>Mathilde Corbacho Samson</t>
  </si>
  <si>
    <t>Fabrizio Bravi</t>
  </si>
  <si>
    <t>Patricia Rondan Gallardo</t>
  </si>
  <si>
    <t>Juan Luis Nieto Davila</t>
  </si>
  <si>
    <t>Lidia Camacho Peregrina</t>
  </si>
  <si>
    <t>Michael Rivera Delgado</t>
  </si>
  <si>
    <t>Samira Raquel Touaiher Marrero</t>
  </si>
  <si>
    <t>Andreu Aragon Pujol</t>
  </si>
  <si>
    <t>Unai Andreu Bonet</t>
  </si>
  <si>
    <t>Luis Serna Ballesteros</t>
  </si>
  <si>
    <t>Mar Garcia Fernandez-Escandon</t>
  </si>
  <si>
    <t>Rafael Marquez Gomez</t>
  </si>
  <si>
    <t>Adrian Villa Medina</t>
  </si>
  <si>
    <t>Carlos Sobrado Guerra</t>
  </si>
  <si>
    <t>Sergi Domenech Planelles</t>
  </si>
  <si>
    <t>Daniel Monllor Picon</t>
  </si>
  <si>
    <t>Carolina Lauroba Vittorini</t>
  </si>
  <si>
    <t>Diana Carolina Castillo</t>
  </si>
  <si>
    <t>Filipe da Cruz Nunes Godinho</t>
  </si>
  <si>
    <t>Miguel Kore Diaz</t>
  </si>
  <si>
    <t>Javier Martinez Vasallo</t>
  </si>
  <si>
    <t>Luis Alberto Martinez Roncero</t>
  </si>
  <si>
    <t>Angelieth Nazareth Esparza Gonzalez</t>
  </si>
  <si>
    <t>Gino Nicolas Yoldi</t>
  </si>
  <si>
    <t>Yusmila de la Trinidad Sifontes Sifontes</t>
  </si>
  <si>
    <t>Periodo desde: 1/12 al 14/12 | Fecha pago: 18/12</t>
  </si>
  <si>
    <t>Fecha pago: 31/12</t>
  </si>
  <si>
    <t>Fecha pago: 26/1</t>
  </si>
  <si>
    <t>Juan Pablo Ruiz Ñiguez</t>
  </si>
  <si>
    <t>Adam Kaab</t>
  </si>
  <si>
    <t>Nicolas Bermudez Duran</t>
  </si>
  <si>
    <t>Irene Molina Mellado</t>
  </si>
  <si>
    <t>Raul Gonzalez Robles</t>
  </si>
  <si>
    <t>Ismael De la Torre Fernandez</t>
  </si>
  <si>
    <t>Darius Emanuel Luca</t>
  </si>
  <si>
    <t>Gerard Frances Mola</t>
  </si>
  <si>
    <t>Jordi Bruch i Forrellad</t>
  </si>
  <si>
    <t>Yamila Lidia Fernandez</t>
  </si>
  <si>
    <t>Flavio Capati</t>
  </si>
  <si>
    <t>Jorge Luis Silva Gonzalez</t>
  </si>
  <si>
    <t>Ricardo Wills Garcia</t>
  </si>
  <si>
    <t>Francisco Santana</t>
  </si>
  <si>
    <t>Jose Reverte Aguilera</t>
  </si>
  <si>
    <t>Ruben Lillo Mendez</t>
  </si>
  <si>
    <t>Veronica Lorenzo Marti</t>
  </si>
  <si>
    <t>Alvaro Irun Brea</t>
  </si>
  <si>
    <t>Aitana Monzo Bassard</t>
  </si>
  <si>
    <t>Jonatan Del Pozo Gomez</t>
  </si>
  <si>
    <t>Roberto Ortega Santana</t>
  </si>
  <si>
    <t>Samuel Kary Sanchez Perez</t>
  </si>
  <si>
    <t>Daniel Ryan Hernandez Koper</t>
  </si>
  <si>
    <t>Danny Emmanuel Sierra Gonzalez</t>
  </si>
  <si>
    <t>Hadrami Nagi Hetra</t>
  </si>
  <si>
    <t>Carlos Corcoles Corujo</t>
  </si>
  <si>
    <t>Ivan Nathani Montesinos</t>
  </si>
  <si>
    <t>Marcelino Santana Fariña</t>
  </si>
  <si>
    <t>Miguel Angel Macias Hernandez</t>
  </si>
  <si>
    <t>Youness Taoussi</t>
  </si>
  <si>
    <t>El Mehdi Hamidi</t>
  </si>
  <si>
    <t>Ioan Cristian Laurentiu Brana</t>
  </si>
  <si>
    <t>Jose Claudio Porras Rodriguez</t>
  </si>
  <si>
    <t>Agustin Ramirez  Garcia</t>
  </si>
  <si>
    <t>Maria Rodriguez Martin</t>
  </si>
  <si>
    <t>Matias Eduardo Urbina</t>
  </si>
  <si>
    <t>Gabriela Analia Gonzalez Edreira</t>
  </si>
  <si>
    <t>Julio Cesar Angola Acosta</t>
  </si>
  <si>
    <t>Orlando Bogado Marecos</t>
  </si>
  <si>
    <t>Alvaro Palma Castro</t>
  </si>
  <si>
    <t>Daniel Breder Santos de Matos</t>
  </si>
  <si>
    <t>Ismael Mastari El Moussaoui</t>
  </si>
  <si>
    <t>Luis Miguel Ahijon Paris</t>
  </si>
  <si>
    <t>Miguel Angel Jimenez Lopez</t>
  </si>
  <si>
    <t>Sofia Ronzone</t>
  </si>
  <si>
    <t>Manuel Sanchez Moreno</t>
  </si>
  <si>
    <t>Bilal Chergui Serroukh</t>
  </si>
  <si>
    <t>Zied Barboura</t>
  </si>
  <si>
    <t>Cristina Gonzalez Goyanes</t>
  </si>
  <si>
    <t>Rafael Salamanca Mendez</t>
  </si>
  <si>
    <t>Marcos Aravaca Castellanos</t>
  </si>
  <si>
    <t>Patricia Nastasa</t>
  </si>
  <si>
    <t>Denis Gregorio Silva</t>
  </si>
  <si>
    <t>Angel Gil Sanchez</t>
  </si>
  <si>
    <t>Juan Bautista Lucas Perez</t>
  </si>
  <si>
    <t>Alvaro Lopez Fernandez</t>
  </si>
  <si>
    <t>Iker Zamorano Ramas</t>
  </si>
  <si>
    <t>Andres Manuel Vieira da Costa</t>
  </si>
  <si>
    <t>Maria Medina González</t>
  </si>
  <si>
    <t>Michael Anderswon Menendez Cusme</t>
  </si>
  <si>
    <t>Leonardo Fidelis Lenhani</t>
  </si>
  <si>
    <t>Jose Luis Galarza Giron</t>
  </si>
  <si>
    <t>Oscar Gonzalez Rubio</t>
  </si>
  <si>
    <t>Andres Agustin Pita Rangel</t>
  </si>
  <si>
    <t>Manuel Barra Cruz</t>
  </si>
  <si>
    <t>Guillermo De Huidobro Corchon</t>
  </si>
  <si>
    <t>Lucas Maestre Romero</t>
  </si>
  <si>
    <t>Joaquin Rivas Torres</t>
  </si>
  <si>
    <t>Marc Batista Acevedo</t>
  </si>
  <si>
    <t>Aitor Del Olmo Jimenez</t>
  </si>
  <si>
    <t>David Soto Benedicto</t>
  </si>
  <si>
    <t>Carlos Joel Hernandez Figueroa</t>
  </si>
  <si>
    <t>Juan Agapito Hernandez Hernandez</t>
  </si>
  <si>
    <t>Cesar Martin Salas Vazquez</t>
  </si>
  <si>
    <t>Abraham Ramos Suarez</t>
  </si>
  <si>
    <t>Alejandro Alom Carballude</t>
  </si>
  <si>
    <t>Raimundo Rodriguez Rodriguez</t>
  </si>
  <si>
    <t>Daniel Lopez Chavez</t>
  </si>
  <si>
    <t>Carolina Fernandez Sanchez</t>
  </si>
  <si>
    <t>Pedro Joel Perez Alamo</t>
  </si>
  <si>
    <t>Oscar Hernandez Garcia</t>
  </si>
  <si>
    <t>Alexandra Sanchez San Juan</t>
  </si>
  <si>
    <t>Justino Antonio Gomez Pulido</t>
  </si>
  <si>
    <t>Ivan Castro Ramirez</t>
  </si>
  <si>
    <t>Pablo Muñoz Pliego</t>
  </si>
  <si>
    <t>David Benlloch Falco</t>
  </si>
  <si>
    <t>Wendy Lineth Carbono Mendoza</t>
  </si>
  <si>
    <t>Joaquin Macias Rodriguez</t>
  </si>
  <si>
    <t>Andrea Corral Miguelez</t>
  </si>
  <si>
    <t>Juliano Moschen Delazari</t>
  </si>
  <si>
    <t>Daniela Alejandra Duarte</t>
  </si>
  <si>
    <t>Alejandro Carlos Jurado Moreno</t>
  </si>
  <si>
    <t>Purificacion Ruiz Romero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</si>
</sst>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3" formatCode="_-* #,##0.00_-;\-* #,##0.00_-;_-* &quot;-&quot;??_-;_-@_-"/>
    <numFmt numFmtId="164" formatCode="_(&quot;€&quot;* #,##0.00_);_(&quot;€&quot;* \(#,##0.00\);_(&quot;€&quot;* &quot;-&quot;??_);_(@_)"/>
    <numFmt numFmtId="165" formatCode="_([$€-2]\ * #,##0.0_);_([$€-2]\ * \(#,##0.0\);_([$€-2]\ * &quot;-&quot;??_);_(@_)"/>
    <numFmt numFmtId="166" formatCode="#,##0\ &quot;€&quot;"/>
    <numFmt numFmtId="167" formatCode="_-* #,##0.0_-;\-* #,##0.0_-;_-* &quot;-&quot;??_-;_-@_-"/>
  </numFmts>
  <fonts count="63"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sz val="10"/>
      <color theme="1"/>
      <name val="Calibri"/>
      <family val="2"/>
      <scheme val="minor"/>
    </font>
    <font>
      <b/>
      <sz val="12"/>
      <color theme="1"/>
      <name val="Calibri"/>
      <family val="2"/>
      <scheme val="minor"/>
    </font>
    <font>
      <sz val="9"/>
      <color theme="0" tint="-0.34998626667073579"/>
      <name val="Calibri"/>
      <family val="2"/>
      <scheme val="minor"/>
    </font>
    <font>
      <sz val="8"/>
      <color rgb="FFFF0000"/>
      <name val="Calibri"/>
      <family val="2"/>
      <scheme val="minor"/>
    </font>
    <font>
      <b/>
      <i/>
      <sz val="12"/>
      <color theme="0"/>
      <name val="Calibri"/>
      <family val="2"/>
      <scheme val="minor"/>
    </font>
    <font>
      <b/>
      <sz val="12"/>
      <color theme="0"/>
      <name val="Calibri"/>
      <family val="2"/>
      <scheme val="minor"/>
    </font>
    <font>
      <b/>
      <sz val="16"/>
      <color theme="0"/>
      <name val="Calibri"/>
      <family val="2"/>
      <scheme val="minor"/>
    </font>
    <font>
      <b/>
      <sz val="10"/>
      <color theme="1"/>
      <name val="Calibri"/>
      <family val="2"/>
      <scheme val="minor"/>
    </font>
    <font>
      <b/>
      <sz val="14"/>
      <color theme="2" tint="-0.749992370372631"/>
      <name val="Calibri"/>
      <family val="2"/>
      <scheme val="minor"/>
    </font>
    <font>
      <b/>
      <sz val="12"/>
      <color theme="2" tint="-0.749992370372631"/>
      <name val="Calibri"/>
      <family val="2"/>
      <scheme val="minor"/>
    </font>
    <font>
      <i/>
      <sz val="11"/>
      <color theme="9" tint="-0.249977111117893"/>
      <name val="Calibri"/>
      <family val="2"/>
      <scheme val="minor"/>
    </font>
    <font>
      <i/>
      <sz val="12"/>
      <color theme="0" tint="-4.9989318521683403E-2"/>
      <name val="Calibri"/>
      <family val="2"/>
      <scheme val="minor"/>
    </font>
    <font>
      <b/>
      <sz val="18"/>
      <color theme="0" tint="-4.9989318521683403E-2"/>
      <name val="Calibri"/>
      <family val="2"/>
      <scheme val="minor"/>
    </font>
    <font>
      <sz val="16"/>
      <color theme="0"/>
      <name val="Calibri"/>
      <family val="2"/>
      <scheme val="minor"/>
    </font>
    <font>
      <sz val="16"/>
      <color theme="1"/>
      <name val="Calibri"/>
      <family val="2"/>
      <scheme val="minor"/>
    </font>
    <font>
      <b/>
      <sz val="16"/>
      <color theme="2" tint="-0.749992370372631"/>
      <name val="Calibri"/>
      <family val="2"/>
      <scheme val="minor"/>
    </font>
    <font>
      <sz val="12"/>
      <color theme="2" tint="-0.749992370372631"/>
      <name val="Calibri"/>
      <family val="2"/>
      <scheme val="minor"/>
    </font>
    <font>
      <b/>
      <i/>
      <sz val="10"/>
      <color theme="1"/>
      <name val="Calibri"/>
      <family val="2"/>
      <scheme val="minor"/>
    </font>
    <font>
      <sz val="11"/>
      <color theme="0"/>
      <name val="Calibri"/>
      <family val="2"/>
      <scheme val="minor"/>
    </font>
    <font>
      <b/>
      <sz val="22"/>
      <color theme="9" tint="-0.249977111117893"/>
      <name val="Calibri"/>
      <family val="2"/>
      <scheme val="minor"/>
    </font>
    <font>
      <b/>
      <sz val="12"/>
      <color theme="9" tint="-0.249977111117893"/>
      <name val="Calibri"/>
      <family val="2"/>
      <scheme val="minor"/>
    </font>
    <font>
      <b/>
      <sz val="11"/>
      <color theme="9" tint="0.79998168889431442"/>
      <name val="Calibri"/>
      <family val="2"/>
      <scheme val="minor"/>
    </font>
    <font>
      <b/>
      <sz val="11"/>
      <color rgb="FFFF0000"/>
      <name val="Calibri"/>
      <family val="2"/>
      <scheme val="minor"/>
    </font>
    <font>
      <b/>
      <sz val="12"/>
      <color rgb="FFFF0000"/>
      <name val="Calibri"/>
      <family val="2"/>
      <scheme val="minor"/>
    </font>
    <font>
      <i/>
      <sz val="11"/>
      <color theme="2" tint="-0.749992370372631"/>
      <name val="Calibri"/>
      <family val="2"/>
      <scheme val="minor"/>
    </font>
    <font>
      <i/>
      <sz val="8"/>
      <color theme="0" tint="-0.34998626667073579"/>
      <name val="Calibri"/>
      <family val="2"/>
      <scheme val="minor"/>
    </font>
    <font>
      <i/>
      <sz val="10"/>
      <color theme="0" tint="-4.9989318521683403E-2"/>
      <name val="Calibri"/>
      <family val="2"/>
      <scheme val="minor"/>
    </font>
    <font>
      <sz val="10"/>
      <color theme="0"/>
      <name val="Calibri"/>
      <family val="2"/>
      <scheme val="minor"/>
    </font>
    <font>
      <i/>
      <sz val="10"/>
      <color theme="9" tint="-0.249977111117893"/>
      <name val="Calibri"/>
      <family val="2"/>
      <scheme val="minor"/>
    </font>
    <font>
      <sz val="8"/>
      <name val="Calibri"/>
      <family val="2"/>
      <scheme val="minor"/>
    </font>
    <font>
      <sz val="12"/>
      <color theme="0"/>
      <name val="Calibri"/>
      <family val="2"/>
      <scheme val="minor"/>
    </font>
    <font>
      <b/>
      <i/>
      <sz val="10"/>
      <color theme="9" tint="-0.249977111117893"/>
      <name val="Calibri"/>
      <family val="2"/>
      <scheme val="minor"/>
    </font>
    <font>
      <sz val="11"/>
      <color rgb="FFFF0000"/>
      <name val="Calibri"/>
      <family val="2"/>
      <scheme val="minor"/>
    </font>
    <font>
      <sz val="9"/>
      <color theme="0"/>
      <name val="Calibri"/>
      <family val="2"/>
      <scheme val="minor"/>
    </font>
    <font>
      <b/>
      <sz val="11"/>
      <color theme="9" tint="-0.249977111117893"/>
      <name val="Calibri"/>
      <family val="2"/>
      <scheme val="minor"/>
    </font>
    <font>
      <sz val="12"/>
      <color theme="9" tint="0.79998168889431442"/>
      <name val="Calibri"/>
      <family val="2"/>
      <scheme val="minor"/>
    </font>
    <font>
      <sz val="8"/>
      <color theme="1"/>
      <name val="Calibri"/>
      <family val="2"/>
      <scheme val="minor"/>
    </font>
    <font>
      <b/>
      <i/>
      <sz val="9"/>
      <color theme="0" tint="-0.34998626667073579"/>
      <name val="Calibri"/>
      <family val="2"/>
      <scheme val="minor"/>
    </font>
    <font>
      <b/>
      <sz val="11"/>
      <color theme="0"/>
      <name val="Calibri"/>
      <family val="2"/>
      <scheme val="minor"/>
    </font>
    <font>
      <b/>
      <sz val="12"/>
      <color theme="9" tint="0.79998168889431442"/>
      <name val="Calibri"/>
      <family val="2"/>
      <scheme val="minor"/>
    </font>
    <font>
      <sz val="8"/>
      <color theme="0"/>
      <name val="Calibri"/>
      <family val="2"/>
      <scheme val="minor"/>
    </font>
    <font>
      <b/>
      <sz val="9"/>
      <color theme="0"/>
      <name val="Calibri"/>
      <family val="2"/>
      <scheme val="minor"/>
    </font>
    <font>
      <i/>
      <sz val="12"/>
      <color theme="0" tint="-0.499984740745262"/>
      <name val="Calibri"/>
      <family val="2"/>
      <scheme val="minor"/>
    </font>
    <font>
      <b/>
      <sz val="22"/>
      <color theme="0"/>
      <name val="Calibri"/>
      <family val="2"/>
      <scheme val="minor"/>
    </font>
    <font>
      <b/>
      <i/>
      <sz val="10"/>
      <color theme="0"/>
      <name val="Calibri"/>
      <family val="2"/>
      <scheme val="minor"/>
    </font>
    <font>
      <sz val="9"/>
      <color theme="1"/>
      <name val="Calibri"/>
      <family val="2"/>
      <scheme val="minor"/>
    </font>
    <font>
      <b/>
      <sz val="36"/>
      <color theme="9" tint="-0.249977111117893"/>
      <name val="Calibri"/>
      <family val="2"/>
      <scheme val="minor"/>
    </font>
    <font>
      <b/>
      <sz val="10"/>
      <color theme="3" tint="-0.249977111117893"/>
      <name val="Calibri"/>
      <family val="2"/>
      <scheme val="minor"/>
    </font>
    <font>
      <b/>
      <sz val="9"/>
      <color theme="3" tint="-0.249977111117893"/>
      <name val="Calibri"/>
      <family val="2"/>
      <scheme val="minor"/>
    </font>
    <font>
      <b/>
      <sz val="10"/>
      <color theme="1" tint="0.499984740745262"/>
      <name val="Calibri"/>
      <family val="2"/>
      <scheme val="minor"/>
    </font>
    <font>
      <b/>
      <sz val="9"/>
      <color theme="9" tint="-0.249977111117893"/>
      <name val="Calibri"/>
      <family val="2"/>
      <scheme val="minor"/>
    </font>
    <font>
      <b/>
      <sz val="10"/>
      <color rgb="FFFF0000"/>
      <name val="Calibri"/>
      <family val="2"/>
      <scheme val="minor"/>
    </font>
    <font>
      <b/>
      <sz val="13"/>
      <color theme="0"/>
      <name val="Calibri"/>
      <family val="2"/>
      <scheme val="minor"/>
    </font>
    <font>
      <b/>
      <sz val="18"/>
      <color theme="0"/>
      <name val="Calibri"/>
      <family val="2"/>
      <scheme val="minor"/>
    </font>
    <font>
      <b/>
      <sz val="12"/>
      <color theme="0" tint="-0.34998626667073579"/>
      <name val="Calibri"/>
      <family val="2"/>
      <scheme val="minor"/>
    </font>
    <font>
      <b/>
      <sz val="11"/>
      <color theme="0" tint="-0.34998626667073579"/>
      <name val="Calibri"/>
      <family val="2"/>
      <scheme val="minor"/>
    </font>
    <font>
      <b/>
      <i/>
      <sz val="10"/>
      <color theme="1" tint="0.34998626667073579"/>
      <name val="Calibri"/>
      <family val="2"/>
      <scheme val="minor"/>
    </font>
    <font>
      <i/>
      <sz val="12"/>
      <color theme="1" tint="0.34998626667073579"/>
      <name val="Calibri"/>
      <family val="2"/>
      <scheme val="minor"/>
    </font>
    <font>
      <b/>
      <sz val="9"/>
      <color rgb="FFFF0000"/>
      <name val="Calibri"/>
      <family val="2"/>
      <scheme val="minor"/>
    </font>
  </fonts>
  <fills count="27">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D9C0A9"/>
        <bgColor indexed="64"/>
      </patternFill>
    </fill>
    <fill>
      <patternFill patternType="solid">
        <fgColor theme="6"/>
        <bgColor indexed="64"/>
      </patternFill>
    </fill>
    <fill>
      <patternFill patternType="solid">
        <fgColor theme="8"/>
        <bgColor indexed="64"/>
      </patternFill>
    </fill>
    <fill>
      <patternFill patternType="solid">
        <fgColor theme="5"/>
        <bgColor indexed="64"/>
      </patternFill>
    </fill>
    <fill>
      <patternFill patternType="solid">
        <fgColor theme="4"/>
        <bgColor indexed="64"/>
      </patternFill>
    </fill>
    <fill>
      <patternFill patternType="solid">
        <fgColor theme="7"/>
        <bgColor indexed="64"/>
      </patternFill>
    </fill>
    <fill>
      <patternFill patternType="solid">
        <fgColor theme="3"/>
        <bgColor indexed="64"/>
      </patternFill>
    </fill>
    <fill>
      <patternFill patternType="solid">
        <fgColor theme="4" tint="0.39997558519241921"/>
        <bgColor indexed="64"/>
      </patternFill>
    </fill>
    <fill>
      <patternFill patternType="solid">
        <fgColor theme="2" tint="-0.749992370372631"/>
        <bgColor indexed="64"/>
      </patternFill>
    </fill>
    <fill>
      <patternFill patternType="solid">
        <fgColor theme="8" tint="0.59999389629810485"/>
        <bgColor indexed="64"/>
      </patternFill>
    </fill>
    <fill>
      <patternFill patternType="solid">
        <fgColor theme="1"/>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8" tint="0.39997558519241921"/>
        <bgColor indexed="64"/>
      </patternFill>
    </fill>
    <fill>
      <patternFill patternType="solid">
        <fgColor theme="9" tint="0.79998168889431442"/>
        <bgColor theme="9" tint="0.59996337778862885"/>
      </patternFill>
    </fill>
    <fill>
      <patternFill patternType="solid">
        <fgColor theme="3" tint="0.59999389629810485"/>
        <bgColor indexed="64"/>
      </patternFill>
    </fill>
    <fill>
      <patternFill patternType="solid">
        <fgColor rgb="FFFFFF00"/>
        <bgColor indexed="64"/>
      </patternFill>
    </fill>
    <fill>
      <patternFill patternType="solid">
        <fgColor theme="0" tint="-0.249977111117893"/>
        <bgColor indexed="64"/>
      </patternFill>
    </fill>
    <fill>
      <patternFill patternType="solid">
        <fgColor rgb="FF7030A0"/>
        <bgColor indexed="64"/>
      </patternFill>
    </fill>
    <fill>
      <patternFill patternType="solid">
        <fgColor theme="1" tint="0.249977111117893"/>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ck">
        <color theme="9"/>
      </right>
      <top/>
      <bottom style="thick">
        <color theme="9"/>
      </bottom>
      <diagonal/>
    </border>
    <border>
      <left/>
      <right/>
      <top/>
      <bottom style="thick">
        <color theme="9"/>
      </bottom>
      <diagonal/>
    </border>
    <border>
      <left style="thick">
        <color theme="9"/>
      </left>
      <right/>
      <top/>
      <bottom style="thick">
        <color theme="9"/>
      </bottom>
      <diagonal/>
    </border>
    <border>
      <left/>
      <right style="thick">
        <color theme="9"/>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ck">
        <color theme="9"/>
      </left>
      <right/>
      <top/>
      <bottom/>
      <diagonal/>
    </border>
    <border>
      <left/>
      <right style="thick">
        <color theme="9"/>
      </right>
      <top style="thick">
        <color theme="9"/>
      </top>
      <bottom/>
      <diagonal/>
    </border>
    <border>
      <left/>
      <right/>
      <top style="thick">
        <color theme="9"/>
      </top>
      <bottom/>
      <diagonal/>
    </border>
    <border>
      <left style="thick">
        <color theme="9"/>
      </left>
      <right/>
      <top style="thick">
        <color theme="9"/>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medium">
        <color theme="9"/>
      </left>
      <right/>
      <top/>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right/>
      <top/>
      <bottom style="medium">
        <color rgb="FFFF0000"/>
      </bottom>
      <diagonal/>
    </border>
    <border>
      <left/>
      <right style="thin">
        <color indexed="64"/>
      </right>
      <top/>
      <bottom/>
      <diagonal/>
    </border>
    <border>
      <left style="thin">
        <color indexed="64"/>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style="thin">
        <color theme="0" tint="-0.24994659260841701"/>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medium">
        <color rgb="FFFF0000"/>
      </bottom>
      <diagonal/>
    </border>
    <border>
      <left style="medium">
        <color rgb="FFFF0000"/>
      </left>
      <right style="medium">
        <color rgb="FFFF0000"/>
      </right>
      <top style="medium">
        <color rgb="FFFF0000"/>
      </top>
      <bottom style="medium">
        <color rgb="FFFF0000"/>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cellStyleXfs>
  <cellXfs count="284">
    <xf numFmtId="0" fontId="0" fillId="0" borderId="0" xfId="0"/>
    <xf numFmtId="0" fontId="0" fillId="0" borderId="0" xfId="0" applyAlignment="1">
      <alignment horizontal="center" vertical="center"/>
    </xf>
    <xf numFmtId="0" fontId="3" fillId="0" borderId="0" xfId="0" applyFont="1" applyAlignment="1">
      <alignment vertical="center"/>
    </xf>
    <xf numFmtId="0" fontId="0" fillId="0" borderId="0" xfId="0" applyAlignment="1">
      <alignment vertical="center"/>
    </xf>
    <xf numFmtId="166" fontId="0" fillId="3" borderId="0" xfId="0" applyNumberFormat="1" applyFill="1" applyAlignment="1">
      <alignment horizontal="left"/>
    </xf>
    <xf numFmtId="0" fontId="0" fillId="3" borderId="0" xfId="0" applyFill="1" applyAlignment="1">
      <alignment horizontal="left"/>
    </xf>
    <xf numFmtId="0" fontId="2" fillId="3" borderId="0" xfId="0" applyFont="1" applyFill="1" applyAlignment="1">
      <alignment horizontal="left"/>
    </xf>
    <xf numFmtId="0" fontId="3" fillId="3" borderId="0" xfId="0" applyFont="1" applyFill="1" applyAlignment="1">
      <alignment vertical="center"/>
    </xf>
    <xf numFmtId="0" fontId="3" fillId="0" borderId="0" xfId="0" applyFont="1" applyAlignment="1">
      <alignment horizontal="center" vertical="center"/>
    </xf>
    <xf numFmtId="166" fontId="0" fillId="3" borderId="0" xfId="0" applyNumberFormat="1" applyFill="1" applyAlignment="1">
      <alignment horizontal="center"/>
    </xf>
    <xf numFmtId="0" fontId="0" fillId="3" borderId="0" xfId="0" applyFill="1" applyAlignment="1">
      <alignment horizontal="center"/>
    </xf>
    <xf numFmtId="0" fontId="4" fillId="3" borderId="0" xfId="0" applyFont="1" applyFill="1" applyAlignment="1">
      <alignment horizontal="center"/>
    </xf>
    <xf numFmtId="0" fontId="4" fillId="3" borderId="0" xfId="0" applyFont="1" applyFill="1" applyAlignment="1">
      <alignment horizontal="left" vertical="center"/>
    </xf>
    <xf numFmtId="0" fontId="3" fillId="3" borderId="0" xfId="0" applyFont="1" applyFill="1" applyAlignment="1">
      <alignment horizontal="center" vertical="center"/>
    </xf>
    <xf numFmtId="0" fontId="3" fillId="3" borderId="0" xfId="0" applyFont="1" applyFill="1" applyAlignment="1">
      <alignment horizontal="left" vertical="center"/>
    </xf>
    <xf numFmtId="0" fontId="0" fillId="3" borderId="0" xfId="0" applyFill="1" applyAlignment="1">
      <alignment horizontal="left" vertical="center"/>
    </xf>
    <xf numFmtId="0" fontId="0" fillId="3" borderId="0" xfId="0" applyFill="1" applyAlignment="1">
      <alignment horizontal="left" vertical="center" wrapText="1"/>
    </xf>
    <xf numFmtId="1" fontId="0" fillId="3" borderId="0" xfId="0" applyNumberFormat="1" applyFill="1" applyAlignment="1">
      <alignment horizontal="center" vertical="center"/>
    </xf>
    <xf numFmtId="0" fontId="0" fillId="3" borderId="0" xfId="0" applyFill="1" applyAlignment="1">
      <alignment horizontal="center" vertical="center"/>
    </xf>
    <xf numFmtId="0" fontId="0" fillId="3" borderId="0" xfId="0" applyFill="1" applyAlignment="1">
      <alignment vertical="center"/>
    </xf>
    <xf numFmtId="0" fontId="3" fillId="4" borderId="2" xfId="0" applyFont="1" applyFill="1" applyBorder="1" applyAlignment="1">
      <alignment vertical="center"/>
    </xf>
    <xf numFmtId="0" fontId="3" fillId="4" borderId="3" xfId="0" applyFont="1" applyFill="1" applyBorder="1" applyAlignment="1">
      <alignment vertical="center"/>
    </xf>
    <xf numFmtId="0" fontId="3" fillId="4" borderId="3" xfId="0" applyFont="1" applyFill="1" applyBorder="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166" fontId="6" fillId="4" borderId="0" xfId="0" applyNumberFormat="1" applyFont="1" applyFill="1" applyAlignment="1">
      <alignment horizontal="right" vertical="center"/>
    </xf>
    <xf numFmtId="1" fontId="7" fillId="4" borderId="0" xfId="0" applyNumberFormat="1" applyFont="1" applyFill="1" applyAlignment="1">
      <alignment vertical="center"/>
    </xf>
    <xf numFmtId="0" fontId="3" fillId="4" borderId="0" xfId="0" applyFont="1" applyFill="1" applyAlignment="1">
      <alignment vertical="center"/>
    </xf>
    <xf numFmtId="0" fontId="3" fillId="4" borderId="0" xfId="0" applyFont="1" applyFill="1" applyAlignment="1">
      <alignment horizontal="left" vertical="center"/>
    </xf>
    <xf numFmtId="0" fontId="3" fillId="4" borderId="7" xfId="0" applyFont="1" applyFill="1" applyBorder="1" applyAlignment="1">
      <alignment vertical="center"/>
    </xf>
    <xf numFmtId="0" fontId="3" fillId="4" borderId="0" xfId="0" applyFont="1" applyFill="1" applyAlignment="1">
      <alignment horizontal="center" vertical="center"/>
    </xf>
    <xf numFmtId="0" fontId="8" fillId="5" borderId="0" xfId="0" applyFont="1" applyFill="1" applyAlignment="1">
      <alignment horizontal="center" vertical="center"/>
    </xf>
    <xf numFmtId="0" fontId="9" fillId="5" borderId="0" xfId="0" applyFont="1" applyFill="1" applyAlignment="1">
      <alignment vertical="center"/>
    </xf>
    <xf numFmtId="0" fontId="5" fillId="4" borderId="0" xfId="0" applyFont="1" applyFill="1" applyAlignment="1">
      <alignment vertical="center"/>
    </xf>
    <xf numFmtId="0" fontId="5" fillId="4" borderId="0" xfId="0" applyFont="1" applyFill="1" applyAlignment="1">
      <alignment horizontal="center" vertical="center"/>
    </xf>
    <xf numFmtId="166" fontId="10" fillId="6" borderId="0" xfId="0" applyNumberFormat="1" applyFont="1" applyFill="1" applyAlignment="1">
      <alignment horizontal="right" vertical="center"/>
    </xf>
    <xf numFmtId="166" fontId="10" fillId="7" borderId="0" xfId="0" applyNumberFormat="1" applyFont="1" applyFill="1" applyAlignment="1">
      <alignment horizontal="right" vertical="center"/>
    </xf>
    <xf numFmtId="0" fontId="3" fillId="0" borderId="0" xfId="0" applyFont="1" applyAlignment="1">
      <alignment horizontal="right" vertical="center"/>
    </xf>
    <xf numFmtId="166" fontId="10" fillId="8" borderId="0" xfId="0" applyNumberFormat="1" applyFont="1" applyFill="1" applyAlignment="1">
      <alignment horizontal="right" vertical="center"/>
    </xf>
    <xf numFmtId="166" fontId="10" fillId="9" borderId="0" xfId="0" applyNumberFormat="1" applyFont="1" applyFill="1" applyAlignment="1">
      <alignment horizontal="right" vertical="center"/>
    </xf>
    <xf numFmtId="166" fontId="10" fillId="10" borderId="0" xfId="0" applyNumberFormat="1" applyFont="1" applyFill="1" applyAlignment="1">
      <alignment horizontal="right" vertical="center"/>
    </xf>
    <xf numFmtId="166" fontId="10" fillId="11" borderId="0" xfId="0" applyNumberFormat="1" applyFont="1" applyFill="1" applyAlignment="1">
      <alignment horizontal="right" vertical="center"/>
    </xf>
    <xf numFmtId="0" fontId="3" fillId="0" borderId="0" xfId="0" applyFont="1" applyAlignment="1">
      <alignment vertical="center" wrapText="1"/>
    </xf>
    <xf numFmtId="0" fontId="3" fillId="4" borderId="8" xfId="0" applyFont="1" applyFill="1" applyBorder="1" applyAlignment="1">
      <alignment vertical="center"/>
    </xf>
    <xf numFmtId="0" fontId="3" fillId="4" borderId="10" xfId="0" applyFont="1" applyFill="1" applyBorder="1" applyAlignment="1">
      <alignment vertical="center"/>
    </xf>
    <xf numFmtId="0" fontId="0" fillId="0" borderId="0" xfId="0" applyAlignment="1">
      <alignment vertical="center" wrapText="1"/>
    </xf>
    <xf numFmtId="3" fontId="0" fillId="3" borderId="0" xfId="0" applyNumberFormat="1" applyFill="1" applyAlignment="1">
      <alignment horizontal="center"/>
    </xf>
    <xf numFmtId="0" fontId="2" fillId="3" borderId="0" xfId="0" applyFont="1" applyFill="1"/>
    <xf numFmtId="9" fontId="0" fillId="3" borderId="0" xfId="1" applyFont="1" applyFill="1" applyAlignment="1">
      <alignment horizontal="center"/>
    </xf>
    <xf numFmtId="1" fontId="0" fillId="3" borderId="0" xfId="0" applyNumberFormat="1" applyFill="1" applyAlignment="1">
      <alignment horizontal="center"/>
    </xf>
    <xf numFmtId="0" fontId="0" fillId="14" borderId="0" xfId="0" applyFill="1" applyAlignment="1">
      <alignment vertical="center"/>
    </xf>
    <xf numFmtId="0" fontId="0" fillId="14" borderId="0" xfId="0" applyFill="1" applyAlignment="1">
      <alignment horizontal="center" vertical="center"/>
    </xf>
    <xf numFmtId="0" fontId="0" fillId="14" borderId="0" xfId="0" applyFill="1" applyAlignment="1">
      <alignment horizontal="left" vertical="center"/>
    </xf>
    <xf numFmtId="1" fontId="0" fillId="14" borderId="0" xfId="0" applyNumberFormat="1" applyFill="1" applyAlignment="1">
      <alignment horizontal="center" vertical="center"/>
    </xf>
    <xf numFmtId="0" fontId="3" fillId="14" borderId="0" xfId="0" applyFont="1" applyFill="1" applyAlignment="1">
      <alignment vertical="center"/>
    </xf>
    <xf numFmtId="3" fontId="0" fillId="14" borderId="0" xfId="0" applyNumberFormat="1" applyFill="1" applyAlignment="1">
      <alignment horizontal="center"/>
    </xf>
    <xf numFmtId="0" fontId="0" fillId="14" borderId="0" xfId="0" applyFill="1" applyAlignment="1">
      <alignment horizontal="left"/>
    </xf>
    <xf numFmtId="9" fontId="0" fillId="14" borderId="0" xfId="1" applyFont="1" applyFill="1" applyAlignment="1">
      <alignment horizontal="center"/>
    </xf>
    <xf numFmtId="166" fontId="0" fillId="14" borderId="0" xfId="0" applyNumberFormat="1" applyFill="1" applyAlignment="1">
      <alignment horizontal="center"/>
    </xf>
    <xf numFmtId="0" fontId="2" fillId="12" borderId="11" xfId="0" applyFont="1" applyFill="1" applyBorder="1" applyAlignment="1">
      <alignment horizontal="left" vertical="center" wrapText="1"/>
    </xf>
    <xf numFmtId="0" fontId="2" fillId="12" borderId="12" xfId="0" applyFont="1" applyFill="1" applyBorder="1" applyAlignment="1">
      <alignment horizontal="left" vertical="center" wrapText="1"/>
    </xf>
    <xf numFmtId="0" fontId="2" fillId="12" borderId="13" xfId="0" applyFont="1" applyFill="1" applyBorder="1" applyAlignment="1">
      <alignment horizontal="center" vertical="center"/>
    </xf>
    <xf numFmtId="0" fontId="2" fillId="12" borderId="14" xfId="0" applyFont="1" applyFill="1" applyBorder="1" applyAlignment="1">
      <alignment horizontal="left" vertical="center"/>
    </xf>
    <xf numFmtId="1" fontId="2" fillId="12" borderId="0" xfId="0" applyNumberFormat="1" applyFont="1" applyFill="1" applyAlignment="1">
      <alignment horizontal="left" vertical="center" wrapText="1"/>
    </xf>
    <xf numFmtId="0" fontId="2" fillId="12" borderId="15" xfId="0" applyFont="1" applyFill="1" applyBorder="1" applyAlignment="1">
      <alignment horizontal="center" vertical="center"/>
    </xf>
    <xf numFmtId="165" fontId="2" fillId="12" borderId="14" xfId="0" applyNumberFormat="1" applyFont="1" applyFill="1" applyBorder="1" applyAlignment="1">
      <alignment horizontal="left" vertical="center" wrapText="1"/>
    </xf>
    <xf numFmtId="165" fontId="2" fillId="12" borderId="14" xfId="0" applyNumberFormat="1" applyFont="1" applyFill="1" applyBorder="1" applyAlignment="1">
      <alignment horizontal="left" vertical="center"/>
    </xf>
    <xf numFmtId="0" fontId="2" fillId="12" borderId="14" xfId="0" applyFont="1" applyFill="1" applyBorder="1" applyAlignment="1">
      <alignment vertical="center"/>
    </xf>
    <xf numFmtId="1" fontId="2" fillId="12" borderId="0" xfId="0" applyNumberFormat="1" applyFont="1" applyFill="1" applyAlignment="1">
      <alignment horizontal="left" vertical="center"/>
    </xf>
    <xf numFmtId="0" fontId="2" fillId="12" borderId="16" xfId="0" applyFont="1" applyFill="1" applyBorder="1" applyAlignment="1">
      <alignment vertical="center"/>
    </xf>
    <xf numFmtId="1" fontId="2" fillId="12" borderId="17" xfId="0" applyNumberFormat="1" applyFont="1" applyFill="1" applyBorder="1" applyAlignment="1">
      <alignment horizontal="left" vertical="center"/>
    </xf>
    <xf numFmtId="0" fontId="2" fillId="12" borderId="18" xfId="0" applyFont="1" applyFill="1" applyBorder="1" applyAlignment="1">
      <alignment horizontal="center" vertical="center"/>
    </xf>
    <xf numFmtId="0" fontId="3" fillId="0" borderId="1" xfId="0" applyFont="1" applyBorder="1" applyAlignment="1">
      <alignment horizontal="center" vertical="center"/>
    </xf>
    <xf numFmtId="0" fontId="12" fillId="0" borderId="0" xfId="0" applyFont="1" applyAlignment="1">
      <alignment vertical="center"/>
    </xf>
    <xf numFmtId="0" fontId="14" fillId="4" borderId="9" xfId="0" applyFont="1" applyFill="1" applyBorder="1"/>
    <xf numFmtId="0" fontId="3" fillId="4" borderId="9" xfId="0" applyFont="1" applyFill="1" applyBorder="1" applyAlignment="1">
      <alignment vertical="center"/>
    </xf>
    <xf numFmtId="0" fontId="3" fillId="4" borderId="21" xfId="0" applyFont="1" applyFill="1" applyBorder="1" applyAlignment="1">
      <alignment vertical="center"/>
    </xf>
    <xf numFmtId="1" fontId="7" fillId="4" borderId="0" xfId="0" applyNumberFormat="1" applyFont="1" applyFill="1" applyAlignment="1">
      <alignment horizontal="left" vertical="center"/>
    </xf>
    <xf numFmtId="0" fontId="15" fillId="0" borderId="0" xfId="0" applyFont="1" applyAlignment="1">
      <alignment vertical="center"/>
    </xf>
    <xf numFmtId="0" fontId="15" fillId="4" borderId="0" xfId="0" applyFont="1" applyFill="1" applyAlignment="1">
      <alignment vertical="center"/>
    </xf>
    <xf numFmtId="0" fontId="15" fillId="4" borderId="3" xfId="0" applyFont="1" applyFill="1" applyBorder="1" applyAlignment="1">
      <alignment vertical="center"/>
    </xf>
    <xf numFmtId="166" fontId="10" fillId="4" borderId="0" xfId="0" applyNumberFormat="1" applyFont="1" applyFill="1" applyAlignment="1">
      <alignment horizontal="center" vertical="center"/>
    </xf>
    <xf numFmtId="0" fontId="5" fillId="0" borderId="0" xfId="0" applyFont="1" applyAlignment="1">
      <alignment vertical="center"/>
    </xf>
    <xf numFmtId="0" fontId="18" fillId="4" borderId="0" xfId="0" applyFont="1" applyFill="1" applyAlignment="1">
      <alignment vertical="center"/>
    </xf>
    <xf numFmtId="0" fontId="3" fillId="4" borderId="0" xfId="0" applyFont="1" applyFill="1" applyAlignment="1">
      <alignment horizontal="right" vertical="center"/>
    </xf>
    <xf numFmtId="0" fontId="3" fillId="4" borderId="3" xfId="0" applyFont="1" applyFill="1" applyBorder="1" applyAlignment="1">
      <alignment horizontal="right" vertical="center"/>
    </xf>
    <xf numFmtId="166" fontId="19" fillId="4" borderId="0" xfId="0" applyNumberFormat="1" applyFont="1" applyFill="1" applyAlignment="1">
      <alignment horizontal="center" vertical="center"/>
    </xf>
    <xf numFmtId="0" fontId="20" fillId="4" borderId="0" xfId="0" applyFont="1" applyFill="1" applyAlignment="1">
      <alignment vertical="center"/>
    </xf>
    <xf numFmtId="1" fontId="11" fillId="12" borderId="0" xfId="0" applyNumberFormat="1" applyFont="1" applyFill="1" applyAlignment="1">
      <alignment horizontal="left" vertical="center" wrapText="1"/>
    </xf>
    <xf numFmtId="0" fontId="21" fillId="4" borderId="9" xfId="0" applyFont="1" applyFill="1" applyBorder="1" applyAlignment="1">
      <alignment horizontal="left"/>
    </xf>
    <xf numFmtId="0" fontId="0" fillId="3" borderId="0" xfId="0" applyFill="1"/>
    <xf numFmtId="0" fontId="0" fillId="15" borderId="0" xfId="0" applyFill="1"/>
    <xf numFmtId="0" fontId="0" fillId="15" borderId="28" xfId="0" applyFill="1" applyBorder="1"/>
    <xf numFmtId="0" fontId="0" fillId="3" borderId="29" xfId="0" applyFill="1" applyBorder="1"/>
    <xf numFmtId="0" fontId="0" fillId="3" borderId="30" xfId="0" applyFill="1" applyBorder="1"/>
    <xf numFmtId="0" fontId="2" fillId="16" borderId="31" xfId="0" applyFont="1" applyFill="1" applyBorder="1" applyAlignment="1">
      <alignment horizontal="right" vertical="center"/>
    </xf>
    <xf numFmtId="0" fontId="2" fillId="16" borderId="31" xfId="0" applyFont="1" applyFill="1" applyBorder="1" applyAlignment="1">
      <alignment horizontal="center" vertical="center"/>
    </xf>
    <xf numFmtId="0" fontId="0" fillId="0" borderId="0" xfId="0" applyAlignment="1">
      <alignment horizontal="center"/>
    </xf>
    <xf numFmtId="0" fontId="0" fillId="0" borderId="0" xfId="0" applyAlignment="1">
      <alignment horizontal="left"/>
    </xf>
    <xf numFmtId="0" fontId="0" fillId="14" borderId="31" xfId="0" applyFill="1" applyBorder="1" applyAlignment="1">
      <alignment horizontal="right" vertical="center"/>
    </xf>
    <xf numFmtId="0" fontId="0" fillId="14" borderId="31" xfId="0" applyFill="1" applyBorder="1" applyAlignment="1">
      <alignment horizontal="center" vertical="center"/>
    </xf>
    <xf numFmtId="0" fontId="0" fillId="14" borderId="0" xfId="0" applyFill="1" applyAlignment="1">
      <alignment horizontal="right"/>
    </xf>
    <xf numFmtId="0" fontId="29" fillId="3" borderId="28" xfId="0" applyFont="1" applyFill="1" applyBorder="1" applyAlignment="1">
      <alignment vertical="center" wrapText="1"/>
    </xf>
    <xf numFmtId="0" fontId="0" fillId="17" borderId="0" xfId="0" applyFill="1" applyAlignment="1">
      <alignment horizontal="left" vertical="center"/>
    </xf>
    <xf numFmtId="0" fontId="4" fillId="0" borderId="0" xfId="0" applyFont="1" applyAlignment="1">
      <alignment vertical="center"/>
    </xf>
    <xf numFmtId="0" fontId="4" fillId="0" borderId="0" xfId="0" applyFont="1" applyAlignment="1">
      <alignment horizontal="center" vertical="center"/>
    </xf>
    <xf numFmtId="0" fontId="30" fillId="0" borderId="0" xfId="0" applyFont="1" applyAlignment="1">
      <alignment vertical="center"/>
    </xf>
    <xf numFmtId="0" fontId="4" fillId="14" borderId="0" xfId="0" applyFont="1" applyFill="1" applyAlignment="1">
      <alignment vertical="center"/>
    </xf>
    <xf numFmtId="0" fontId="4" fillId="0" borderId="0" xfId="0" applyFont="1"/>
    <xf numFmtId="0" fontId="0" fillId="17" borderId="0" xfId="0" applyFill="1" applyAlignment="1">
      <alignment horizontal="center" vertical="center"/>
    </xf>
    <xf numFmtId="0" fontId="26" fillId="3" borderId="30" xfId="0" applyFont="1" applyFill="1" applyBorder="1" applyAlignment="1">
      <alignment vertical="center"/>
    </xf>
    <xf numFmtId="0" fontId="22" fillId="15" borderId="0" xfId="0" applyFont="1" applyFill="1" applyAlignment="1">
      <alignment vertical="center"/>
    </xf>
    <xf numFmtId="0" fontId="5" fillId="2" borderId="6" xfId="0" applyFont="1" applyFill="1" applyBorder="1" applyAlignment="1" applyProtection="1">
      <alignment horizontal="center" vertical="center"/>
      <protection locked="0"/>
    </xf>
    <xf numFmtId="166" fontId="10" fillId="13" borderId="0" xfId="0" applyNumberFormat="1" applyFont="1" applyFill="1" applyAlignment="1">
      <alignment horizontal="center" vertical="center"/>
    </xf>
    <xf numFmtId="0" fontId="29" fillId="3" borderId="0" xfId="0" applyFont="1" applyFill="1" applyAlignment="1">
      <alignment horizontal="center" vertical="center" wrapText="1"/>
    </xf>
    <xf numFmtId="0" fontId="29" fillId="3" borderId="0" xfId="0" applyFont="1" applyFill="1" applyAlignment="1">
      <alignment vertical="center" wrapText="1"/>
    </xf>
    <xf numFmtId="0" fontId="0" fillId="0" borderId="0" xfId="0" applyAlignment="1">
      <alignment horizontal="left" vertical="center"/>
    </xf>
    <xf numFmtId="0" fontId="31" fillId="0" borderId="0" xfId="0" applyFont="1" applyAlignment="1">
      <alignment vertical="center"/>
    </xf>
    <xf numFmtId="167" fontId="34" fillId="0" borderId="0" xfId="3" applyNumberFormat="1" applyFont="1" applyFill="1" applyAlignment="1">
      <alignment horizontal="center" vertical="center"/>
    </xf>
    <xf numFmtId="0" fontId="34" fillId="0" borderId="0" xfId="0" applyFont="1" applyAlignment="1">
      <alignment vertical="center"/>
    </xf>
    <xf numFmtId="0" fontId="4" fillId="19" borderId="0" xfId="0" applyFont="1" applyFill="1" applyAlignment="1">
      <alignment horizontal="center"/>
    </xf>
    <xf numFmtId="0" fontId="35" fillId="4" borderId="0" xfId="0" applyFont="1" applyFill="1" applyAlignment="1">
      <alignment vertical="top"/>
    </xf>
    <xf numFmtId="0" fontId="0" fillId="12" borderId="0" xfId="0" applyFill="1"/>
    <xf numFmtId="0" fontId="0" fillId="12" borderId="0" xfId="0" applyFill="1" applyAlignment="1">
      <alignment horizontal="left"/>
    </xf>
    <xf numFmtId="0" fontId="0" fillId="20" borderId="0" xfId="0" applyFill="1"/>
    <xf numFmtId="0" fontId="0" fillId="20" borderId="0" xfId="0" applyFill="1" applyAlignment="1">
      <alignment horizontal="center"/>
    </xf>
    <xf numFmtId="0" fontId="27" fillId="0" borderId="0" xfId="0" applyFont="1"/>
    <xf numFmtId="0" fontId="0" fillId="20" borderId="0" xfId="0" applyFill="1" applyAlignment="1">
      <alignment horizontal="left"/>
    </xf>
    <xf numFmtId="0" fontId="36" fillId="0" borderId="0" xfId="0" applyFont="1"/>
    <xf numFmtId="0" fontId="37" fillId="0" borderId="0" xfId="0" applyFont="1" applyAlignment="1" applyProtection="1">
      <alignment horizontal="center" vertical="center"/>
      <protection locked="0"/>
    </xf>
    <xf numFmtId="0" fontId="24" fillId="4" borderId="0" xfId="0" applyFont="1" applyFill="1" applyAlignment="1">
      <alignment vertical="center"/>
    </xf>
    <xf numFmtId="0" fontId="38" fillId="4" borderId="0" xfId="0" applyFont="1" applyFill="1" applyAlignment="1">
      <alignment vertical="center"/>
    </xf>
    <xf numFmtId="0" fontId="39" fillId="4" borderId="0" xfId="0" applyFont="1" applyFill="1" applyAlignment="1">
      <alignment vertical="center"/>
    </xf>
    <xf numFmtId="0" fontId="11" fillId="22" borderId="0" xfId="0" applyFont="1" applyFill="1" applyAlignment="1">
      <alignment horizontal="left" vertical="center"/>
    </xf>
    <xf numFmtId="1" fontId="11" fillId="22" borderId="0" xfId="0" applyNumberFormat="1" applyFont="1" applyFill="1" applyAlignment="1">
      <alignment horizontal="left" vertical="center" wrapText="1"/>
    </xf>
    <xf numFmtId="0" fontId="40" fillId="0" borderId="0" xfId="0" applyFont="1" applyAlignment="1">
      <alignment horizontal="left" vertical="center"/>
    </xf>
    <xf numFmtId="0" fontId="41" fillId="4" borderId="0" xfId="0" applyFont="1" applyFill="1" applyAlignment="1">
      <alignment vertical="center"/>
    </xf>
    <xf numFmtId="0" fontId="32" fillId="4" borderId="9" xfId="0" applyFont="1" applyFill="1" applyBorder="1" applyAlignment="1">
      <alignment horizontal="left"/>
    </xf>
    <xf numFmtId="0" fontId="32" fillId="4" borderId="0" xfId="0" applyFont="1" applyFill="1" applyAlignment="1">
      <alignment horizontal="left"/>
    </xf>
    <xf numFmtId="0" fontId="35" fillId="4" borderId="0" xfId="0" applyFont="1" applyFill="1" applyAlignment="1">
      <alignment horizontal="center" vertical="center"/>
    </xf>
    <xf numFmtId="0" fontId="8" fillId="5" borderId="0" xfId="0" applyFont="1" applyFill="1" applyAlignment="1">
      <alignment horizontal="right" vertical="center"/>
    </xf>
    <xf numFmtId="0" fontId="0" fillId="20" borderId="0" xfId="0" applyFill="1" applyAlignment="1">
      <alignment vertical="center"/>
    </xf>
    <xf numFmtId="0" fontId="0" fillId="20" borderId="0" xfId="0" applyFill="1" applyAlignment="1">
      <alignment horizontal="center" vertical="center"/>
    </xf>
    <xf numFmtId="0" fontId="4" fillId="4" borderId="0" xfId="0" applyFont="1" applyFill="1" applyAlignment="1">
      <alignment horizontal="left" vertical="center"/>
    </xf>
    <xf numFmtId="1" fontId="7" fillId="23" borderId="0" xfId="0" applyNumberFormat="1" applyFont="1" applyFill="1" applyAlignment="1">
      <alignment vertical="center"/>
    </xf>
    <xf numFmtId="166" fontId="10" fillId="24" borderId="0" xfId="0" applyNumberFormat="1" applyFont="1" applyFill="1" applyAlignment="1">
      <alignment horizontal="right" vertical="center"/>
    </xf>
    <xf numFmtId="1" fontId="44" fillId="25" borderId="0" xfId="0" applyNumberFormat="1" applyFont="1" applyFill="1" applyAlignment="1">
      <alignment vertical="center"/>
    </xf>
    <xf numFmtId="0" fontId="3" fillId="25" borderId="0" xfId="0" applyFont="1" applyFill="1" applyAlignment="1">
      <alignment vertical="center"/>
    </xf>
    <xf numFmtId="0" fontId="45" fillId="25" borderId="14" xfId="0" applyFont="1" applyFill="1" applyBorder="1" applyAlignment="1">
      <alignment horizontal="left" vertical="center"/>
    </xf>
    <xf numFmtId="1" fontId="42" fillId="25" borderId="0" xfId="0" applyNumberFormat="1" applyFont="1" applyFill="1" applyAlignment="1">
      <alignment horizontal="right" vertical="center" wrapText="1"/>
    </xf>
    <xf numFmtId="0" fontId="42" fillId="25" borderId="15" xfId="0" applyFont="1" applyFill="1" applyBorder="1" applyAlignment="1">
      <alignment horizontal="center" vertical="center"/>
    </xf>
    <xf numFmtId="0" fontId="3" fillId="0" borderId="1" xfId="0" applyFont="1" applyBorder="1" applyAlignment="1">
      <alignment vertical="center"/>
    </xf>
    <xf numFmtId="166" fontId="3" fillId="0" borderId="1" xfId="0" applyNumberFormat="1" applyFont="1" applyBorder="1" applyAlignment="1">
      <alignment horizontal="center" vertical="center"/>
    </xf>
    <xf numFmtId="166" fontId="9" fillId="25" borderId="1" xfId="0" applyNumberFormat="1" applyFont="1" applyFill="1" applyBorder="1" applyAlignment="1">
      <alignment horizontal="center" vertical="center"/>
    </xf>
    <xf numFmtId="1" fontId="44" fillId="4" borderId="0" xfId="0" applyNumberFormat="1" applyFont="1" applyFill="1" applyAlignment="1">
      <alignment vertical="center"/>
    </xf>
    <xf numFmtId="0" fontId="46" fillId="17" borderId="0" xfId="0" applyFont="1" applyFill="1" applyAlignment="1">
      <alignment horizontal="center" vertical="center"/>
    </xf>
    <xf numFmtId="0" fontId="46" fillId="4" borderId="0" xfId="0" applyFont="1" applyFill="1" applyAlignment="1">
      <alignment horizontal="center" vertical="center"/>
    </xf>
    <xf numFmtId="0" fontId="46" fillId="4" borderId="0" xfId="0" applyFont="1" applyFill="1" applyAlignment="1">
      <alignment vertical="center"/>
    </xf>
    <xf numFmtId="0" fontId="3" fillId="26" borderId="0" xfId="0" applyFont="1" applyFill="1" applyAlignment="1">
      <alignment vertical="center"/>
    </xf>
    <xf numFmtId="0" fontId="3" fillId="26" borderId="0" xfId="0" applyFont="1" applyFill="1" applyAlignment="1">
      <alignment horizontal="right" vertical="center"/>
    </xf>
    <xf numFmtId="0" fontId="48" fillId="5" borderId="0" xfId="0" applyFont="1" applyFill="1" applyAlignment="1">
      <alignment horizontal="center" vertical="center"/>
    </xf>
    <xf numFmtId="0" fontId="49" fillId="4" borderId="0" xfId="0" applyFont="1" applyFill="1" applyAlignment="1">
      <alignment vertical="center"/>
    </xf>
    <xf numFmtId="0" fontId="3" fillId="12" borderId="0" xfId="0" applyFont="1" applyFill="1" applyAlignment="1">
      <alignment vertical="center"/>
    </xf>
    <xf numFmtId="1" fontId="5" fillId="12" borderId="0" xfId="0" applyNumberFormat="1" applyFont="1" applyFill="1" applyAlignment="1">
      <alignment horizontal="center" vertical="center"/>
    </xf>
    <xf numFmtId="0" fontId="16" fillId="2" borderId="36" xfId="0" applyFont="1" applyFill="1" applyBorder="1" applyAlignment="1">
      <alignment horizontal="left" vertical="center" wrapText="1"/>
    </xf>
    <xf numFmtId="0" fontId="15" fillId="2" borderId="37" xfId="0" applyFont="1" applyFill="1" applyBorder="1" applyAlignment="1">
      <alignment vertical="center"/>
    </xf>
    <xf numFmtId="166" fontId="23" fillId="2" borderId="37" xfId="0" applyNumberFormat="1" applyFont="1" applyFill="1" applyBorder="1" applyAlignment="1">
      <alignment horizontal="center" wrapText="1"/>
    </xf>
    <xf numFmtId="166" fontId="23" fillId="2" borderId="38" xfId="0" applyNumberFormat="1" applyFont="1" applyFill="1" applyBorder="1" applyAlignment="1">
      <alignment horizontal="center" wrapText="1"/>
    </xf>
    <xf numFmtId="0" fontId="51" fillId="4" borderId="0" xfId="0" applyFont="1" applyFill="1" applyAlignment="1">
      <alignment vertical="center"/>
    </xf>
    <xf numFmtId="0" fontId="53" fillId="2" borderId="33" xfId="0" applyFont="1" applyFill="1" applyBorder="1" applyAlignment="1" applyProtection="1">
      <alignment horizontal="center" vertical="center"/>
      <protection locked="0"/>
    </xf>
    <xf numFmtId="0" fontId="2" fillId="0" borderId="0" xfId="0" applyFont="1"/>
    <xf numFmtId="0" fontId="2" fillId="0" borderId="0" xfId="0" applyFont="1" applyAlignment="1">
      <alignment horizontal="left"/>
    </xf>
    <xf numFmtId="0" fontId="55" fillId="0" borderId="0" xfId="0" applyFont="1" applyAlignment="1">
      <alignment horizontal="left"/>
    </xf>
    <xf numFmtId="0" fontId="11" fillId="0" borderId="0" xfId="0" applyFont="1" applyAlignment="1">
      <alignment horizontal="left"/>
    </xf>
    <xf numFmtId="0" fontId="34" fillId="26" borderId="0" xfId="0" applyFont="1" applyFill="1" applyAlignment="1">
      <alignment vertical="center"/>
    </xf>
    <xf numFmtId="0" fontId="34" fillId="26" borderId="0" xfId="0" applyFont="1" applyFill="1" applyAlignment="1">
      <alignment horizontal="right" vertical="center"/>
    </xf>
    <xf numFmtId="0" fontId="61" fillId="4" borderId="0" xfId="0" applyFont="1" applyFill="1" applyAlignment="1">
      <alignment vertical="center"/>
    </xf>
    <xf numFmtId="167" fontId="34" fillId="2" borderId="0" xfId="3" applyNumberFormat="1" applyFont="1" applyFill="1" applyAlignment="1">
      <alignment horizontal="center" vertical="center"/>
    </xf>
    <xf numFmtId="0" fontId="3" fillId="22" borderId="1" xfId="0" applyFont="1" applyFill="1" applyBorder="1" applyAlignment="1">
      <alignment vertical="center"/>
    </xf>
    <xf numFmtId="166" fontId="3" fillId="22" borderId="1" xfId="0" applyNumberFormat="1" applyFont="1" applyFill="1" applyBorder="1" applyAlignment="1">
      <alignment horizontal="center" vertical="center"/>
    </xf>
    <xf numFmtId="0" fontId="3" fillId="0" borderId="0" xfId="0" applyFont="1" applyAlignment="1">
      <alignment horizontal="center" vertical="center"/>
    </xf>
    <xf numFmtId="0" fontId="27" fillId="3" borderId="0" xfId="0" applyFont="1" applyFill="1" applyAlignment="1">
      <alignment horizontal="center"/>
    </xf>
    <xf numFmtId="0" fontId="28" fillId="3" borderId="0" xfId="0" applyFont="1" applyFill="1" applyAlignment="1">
      <alignment horizontal="center" vertical="center"/>
    </xf>
    <xf numFmtId="0" fontId="2" fillId="2" borderId="19" xfId="0" applyFont="1" applyFill="1" applyBorder="1" applyAlignment="1" applyProtection="1">
      <alignment horizontal="center" vertical="center"/>
      <protection locked="0"/>
    </xf>
    <xf numFmtId="0" fontId="2" fillId="2" borderId="32" xfId="0" applyFont="1" applyFill="1" applyBorder="1" applyAlignment="1" applyProtection="1">
      <alignment horizontal="center" vertical="center"/>
      <protection locked="0"/>
    </xf>
    <xf numFmtId="0" fontId="2" fillId="2" borderId="20" xfId="0" applyFont="1" applyFill="1" applyBorder="1" applyAlignment="1" applyProtection="1">
      <alignment horizontal="center" vertical="center"/>
      <protection locked="0"/>
    </xf>
    <xf numFmtId="0" fontId="27" fillId="15" borderId="0" xfId="0" applyFont="1" applyFill="1" applyAlignment="1">
      <alignment horizontal="center" vertical="center"/>
    </xf>
    <xf numFmtId="0" fontId="2" fillId="3" borderId="0" xfId="0" applyFont="1" applyFill="1" applyAlignment="1">
      <alignment horizontal="center"/>
    </xf>
    <xf numFmtId="0" fontId="19" fillId="2" borderId="23" xfId="0" applyFont="1" applyFill="1" applyBorder="1" applyAlignment="1" applyProtection="1">
      <alignment horizontal="center" vertical="center"/>
      <protection locked="0"/>
    </xf>
    <xf numFmtId="0" fontId="19" fillId="2" borderId="22" xfId="0" applyFont="1" applyFill="1" applyBorder="1" applyAlignment="1" applyProtection="1">
      <alignment horizontal="center" vertical="center"/>
      <protection locked="0"/>
    </xf>
    <xf numFmtId="0" fontId="19" fillId="2" borderId="24" xfId="0" applyFont="1" applyFill="1" applyBorder="1" applyAlignment="1" applyProtection="1">
      <alignment horizontal="center" vertical="center"/>
      <protection locked="0"/>
    </xf>
    <xf numFmtId="0" fontId="19" fillId="2" borderId="25" xfId="0" applyFont="1" applyFill="1" applyBorder="1" applyAlignment="1" applyProtection="1">
      <alignment horizontal="center" vertical="center"/>
      <protection locked="0"/>
    </xf>
    <xf numFmtId="0" fontId="19" fillId="2" borderId="26" xfId="0" applyFont="1" applyFill="1" applyBorder="1" applyAlignment="1" applyProtection="1">
      <alignment horizontal="center" vertical="center"/>
      <protection locked="0"/>
    </xf>
    <xf numFmtId="0" fontId="19" fillId="2" borderId="27" xfId="0" applyFont="1" applyFill="1" applyBorder="1" applyAlignment="1" applyProtection="1">
      <alignment horizontal="center" vertical="center"/>
      <protection locked="0"/>
    </xf>
    <xf numFmtId="0" fontId="19" fillId="18" borderId="23" xfId="0" applyFont="1" applyFill="1" applyBorder="1" applyAlignment="1">
      <alignment horizontal="center" vertical="center"/>
    </xf>
    <xf numFmtId="0" fontId="19" fillId="18" borderId="22" xfId="0" applyFont="1" applyFill="1" applyBorder="1" applyAlignment="1">
      <alignment horizontal="center" vertical="center"/>
    </xf>
    <xf numFmtId="0" fontId="19" fillId="18" borderId="24" xfId="0" applyFont="1" applyFill="1" applyBorder="1" applyAlignment="1">
      <alignment horizontal="center" vertical="center"/>
    </xf>
    <xf numFmtId="0" fontId="19" fillId="18" borderId="25" xfId="0" applyFont="1" applyFill="1" applyBorder="1" applyAlignment="1">
      <alignment horizontal="center" vertical="center"/>
    </xf>
    <xf numFmtId="0" fontId="19" fillId="18" borderId="26" xfId="0" applyFont="1" applyFill="1" applyBorder="1" applyAlignment="1">
      <alignment horizontal="center" vertical="center"/>
    </xf>
    <xf numFmtId="0" fontId="19" fillId="18" borderId="27" xfId="0" applyFont="1" applyFill="1" applyBorder="1" applyAlignment="1">
      <alignment horizontal="center" vertical="center"/>
    </xf>
    <xf numFmtId="0" fontId="27" fillId="3" borderId="30" xfId="0" applyFont="1" applyFill="1" applyBorder="1" applyAlignment="1">
      <alignment horizontal="center" vertical="center"/>
    </xf>
    <xf numFmtId="0" fontId="27" fillId="3" borderId="0" xfId="0" applyFont="1" applyFill="1" applyAlignment="1">
      <alignment horizontal="center" vertical="center"/>
    </xf>
    <xf numFmtId="0" fontId="27" fillId="3" borderId="29" xfId="0" applyFont="1" applyFill="1" applyBorder="1" applyAlignment="1">
      <alignment horizontal="center" vertical="center"/>
    </xf>
    <xf numFmtId="0" fontId="0" fillId="14" borderId="0" xfId="0" applyFill="1" applyAlignment="1">
      <alignment horizontal="left" vertical="center" wrapText="1"/>
    </xf>
    <xf numFmtId="0" fontId="3" fillId="3" borderId="0" xfId="0" applyFont="1" applyFill="1" applyAlignment="1">
      <alignment vertical="center"/>
    </xf>
    <xf numFmtId="0" fontId="9" fillId="25" borderId="0" xfId="0" applyFont="1" applyFill="1" applyAlignment="1">
      <alignment horizontal="center" vertical="center"/>
    </xf>
    <xf numFmtId="0" fontId="9" fillId="25" borderId="34" xfId="0" applyFont="1" applyFill="1" applyBorder="1" applyAlignment="1">
      <alignment horizontal="left" vertical="center"/>
    </xf>
    <xf numFmtId="0" fontId="9" fillId="25" borderId="35" xfId="0" applyFont="1" applyFill="1" applyBorder="1" applyAlignment="1">
      <alignment horizontal="left" vertical="center"/>
    </xf>
    <xf numFmtId="0" fontId="56" fillId="26" borderId="0" xfId="0" applyFont="1" applyFill="1" applyAlignment="1">
      <alignment horizontal="left" vertical="center"/>
    </xf>
    <xf numFmtId="166" fontId="57" fillId="26" borderId="0" xfId="0" applyNumberFormat="1" applyFont="1" applyFill="1" applyAlignment="1">
      <alignment horizontal="right" vertical="center"/>
    </xf>
    <xf numFmtId="3" fontId="10" fillId="10" borderId="0" xfId="0" applyNumberFormat="1" applyFont="1" applyFill="1" applyAlignment="1">
      <alignment horizontal="center" vertical="center"/>
    </xf>
    <xf numFmtId="0" fontId="9" fillId="10" borderId="0" xfId="0" applyFont="1" applyFill="1" applyAlignment="1">
      <alignment horizontal="left" vertical="center"/>
    </xf>
    <xf numFmtId="166" fontId="10" fillId="10" borderId="0" xfId="0" applyNumberFormat="1" applyFont="1" applyFill="1" applyAlignment="1">
      <alignment horizontal="right" vertical="center"/>
    </xf>
    <xf numFmtId="166" fontId="17" fillId="9" borderId="0" xfId="0" applyNumberFormat="1" applyFont="1" applyFill="1" applyAlignment="1">
      <alignment vertical="center"/>
    </xf>
    <xf numFmtId="0" fontId="9" fillId="9" borderId="0" xfId="0" applyFont="1" applyFill="1" applyAlignment="1">
      <alignment horizontal="left" vertical="center"/>
    </xf>
    <xf numFmtId="166" fontId="10" fillId="9" borderId="0" xfId="0" applyNumberFormat="1" applyFont="1" applyFill="1" applyAlignment="1">
      <alignment horizontal="right" vertical="center"/>
    </xf>
    <xf numFmtId="0" fontId="60" fillId="4" borderId="0" xfId="0" applyFont="1" applyFill="1" applyAlignment="1">
      <alignment horizontal="left" vertical="center" wrapText="1"/>
    </xf>
    <xf numFmtId="166" fontId="10" fillId="9" borderId="0" xfId="0" applyNumberFormat="1" applyFont="1" applyFill="1" applyAlignment="1">
      <alignment horizontal="center" vertical="center"/>
    </xf>
    <xf numFmtId="166" fontId="10" fillId="10" borderId="0" xfId="0" applyNumberFormat="1" applyFont="1" applyFill="1" applyAlignment="1">
      <alignment horizontal="center" vertical="center"/>
    </xf>
    <xf numFmtId="166" fontId="10" fillId="8" borderId="0" xfId="0" applyNumberFormat="1" applyFont="1" applyFill="1" applyAlignment="1">
      <alignment horizontal="center" vertical="center"/>
    </xf>
    <xf numFmtId="166" fontId="10" fillId="7" borderId="0" xfId="0" applyNumberFormat="1" applyFont="1" applyFill="1" applyAlignment="1">
      <alignment horizontal="center" vertical="center"/>
    </xf>
    <xf numFmtId="6" fontId="16" fillId="2" borderId="37" xfId="0" applyNumberFormat="1" applyFont="1" applyFill="1" applyBorder="1" applyAlignment="1">
      <alignment horizontal="left" vertical="center" wrapText="1"/>
    </xf>
    <xf numFmtId="0" fontId="16" fillId="2" borderId="37" xfId="0" applyFont="1" applyFill="1" applyBorder="1" applyAlignment="1">
      <alignment horizontal="left" vertical="center" wrapText="1"/>
    </xf>
    <xf numFmtId="0" fontId="9" fillId="5" borderId="0" xfId="0" applyFont="1" applyFill="1" applyAlignment="1">
      <alignment horizontal="left" vertical="center"/>
    </xf>
    <xf numFmtId="0" fontId="8" fillId="5" borderId="0" xfId="0" applyFont="1" applyFill="1" applyAlignment="1">
      <alignment horizontal="right" vertical="center"/>
    </xf>
    <xf numFmtId="166" fontId="13" fillId="2" borderId="19" xfId="0" applyNumberFormat="1" applyFont="1" applyFill="1" applyBorder="1" applyAlignment="1" applyProtection="1">
      <alignment horizontal="center" vertical="center"/>
      <protection locked="0"/>
    </xf>
    <xf numFmtId="166" fontId="13" fillId="2" borderId="32" xfId="0" applyNumberFormat="1" applyFont="1" applyFill="1" applyBorder="1" applyAlignment="1" applyProtection="1">
      <alignment horizontal="center" vertical="center"/>
      <protection locked="0"/>
    </xf>
    <xf numFmtId="166" fontId="13" fillId="2" borderId="20" xfId="0" applyNumberFormat="1" applyFont="1" applyFill="1" applyBorder="1" applyAlignment="1" applyProtection="1">
      <alignment horizontal="center" vertical="center"/>
      <protection locked="0"/>
    </xf>
    <xf numFmtId="166" fontId="10" fillId="24" borderId="0" xfId="0" applyNumberFormat="1" applyFont="1" applyFill="1" applyAlignment="1">
      <alignment vertical="center"/>
    </xf>
    <xf numFmtId="0" fontId="9" fillId="24" borderId="0" xfId="0" applyFont="1" applyFill="1" applyAlignment="1">
      <alignment horizontal="left" vertical="center"/>
    </xf>
    <xf numFmtId="166" fontId="10" fillId="24" borderId="0" xfId="0" applyNumberFormat="1" applyFont="1" applyFill="1" applyAlignment="1">
      <alignment horizontal="right" vertical="center"/>
    </xf>
    <xf numFmtId="0" fontId="2" fillId="3" borderId="0" xfId="0" applyFont="1" applyFill="1" applyAlignment="1">
      <alignment horizontal="left"/>
    </xf>
    <xf numFmtId="0" fontId="0" fillId="3" borderId="0" xfId="0" applyFill="1" applyAlignment="1">
      <alignment horizontal="left" vertical="center" wrapText="1"/>
    </xf>
    <xf numFmtId="0" fontId="3" fillId="4" borderId="0" xfId="0" applyFont="1" applyFill="1" applyAlignment="1">
      <alignment horizontal="left" vertical="center"/>
    </xf>
    <xf numFmtId="0" fontId="5" fillId="2" borderId="19" xfId="0" applyFont="1" applyFill="1" applyBorder="1" applyAlignment="1" applyProtection="1">
      <alignment horizontal="center" vertical="center"/>
      <protection locked="0"/>
    </xf>
    <xf numFmtId="0" fontId="5" fillId="2" borderId="32" xfId="0" applyFont="1" applyFill="1" applyBorder="1" applyAlignment="1" applyProtection="1">
      <alignment horizontal="center" vertical="center"/>
      <protection locked="0"/>
    </xf>
    <xf numFmtId="0" fontId="5" fillId="2" borderId="20" xfId="0" applyFont="1" applyFill="1" applyBorder="1" applyAlignment="1" applyProtection="1">
      <alignment horizontal="center" vertical="center"/>
      <protection locked="0"/>
    </xf>
    <xf numFmtId="166" fontId="31" fillId="0" borderId="3" xfId="0" applyNumberFormat="1" applyFont="1" applyBorder="1" applyAlignment="1">
      <alignment horizontal="center" vertical="center"/>
    </xf>
    <xf numFmtId="0" fontId="31" fillId="0" borderId="3" xfId="0" applyFont="1" applyBorder="1" applyAlignment="1">
      <alignment horizontal="center" vertical="center"/>
    </xf>
    <xf numFmtId="0" fontId="32" fillId="4" borderId="9" xfId="0" applyFont="1" applyFill="1" applyBorder="1" applyAlignment="1">
      <alignment horizontal="left"/>
    </xf>
    <xf numFmtId="0" fontId="32" fillId="4" borderId="0" xfId="0" applyFont="1" applyFill="1" applyAlignment="1">
      <alignment horizontal="left"/>
    </xf>
    <xf numFmtId="0" fontId="25" fillId="4" borderId="9" xfId="0" applyFont="1" applyFill="1" applyBorder="1" applyAlignment="1">
      <alignment horizontal="right"/>
    </xf>
    <xf numFmtId="0" fontId="25" fillId="4" borderId="0" xfId="0" applyFont="1" applyFill="1" applyAlignment="1">
      <alignment horizontal="right"/>
    </xf>
    <xf numFmtId="0" fontId="12" fillId="0" borderId="19" xfId="0" applyFont="1" applyBorder="1" applyAlignment="1" applyProtection="1">
      <alignment horizontal="left" vertical="center"/>
      <protection locked="0"/>
    </xf>
    <xf numFmtId="0" fontId="12" fillId="0" borderId="32" xfId="0" applyFont="1" applyBorder="1" applyAlignment="1" applyProtection="1">
      <alignment horizontal="left" vertical="center"/>
      <protection locked="0"/>
    </xf>
    <xf numFmtId="0" fontId="12" fillId="0" borderId="20" xfId="0" applyFont="1" applyBorder="1" applyAlignment="1" applyProtection="1">
      <alignment horizontal="left" vertical="center"/>
      <protection locked="0"/>
    </xf>
    <xf numFmtId="0" fontId="35" fillId="4" borderId="26" xfId="0" applyFont="1" applyFill="1" applyBorder="1" applyAlignment="1">
      <alignment horizontal="left" vertical="top"/>
    </xf>
    <xf numFmtId="0" fontId="35" fillId="4" borderId="0" xfId="0" applyFont="1" applyFill="1" applyAlignment="1">
      <alignment horizontal="center" vertical="center"/>
    </xf>
    <xf numFmtId="0" fontId="43" fillId="21" borderId="0" xfId="0" applyFont="1" applyFill="1" applyAlignment="1" applyProtection="1">
      <alignment horizontal="center" vertical="center"/>
      <protection locked="0"/>
    </xf>
    <xf numFmtId="0" fontId="10" fillId="26" borderId="0" xfId="0" applyFont="1" applyFill="1" applyAlignment="1">
      <alignment horizontal="left" vertical="center"/>
    </xf>
    <xf numFmtId="166" fontId="47" fillId="26" borderId="0" xfId="0" applyNumberFormat="1" applyFont="1" applyFill="1" applyAlignment="1">
      <alignment horizontal="center" vertical="center"/>
    </xf>
    <xf numFmtId="166" fontId="10" fillId="13" borderId="0" xfId="0" applyNumberFormat="1" applyFont="1" applyFill="1" applyAlignment="1">
      <alignment horizontal="center" vertical="center"/>
    </xf>
    <xf numFmtId="3" fontId="10" fillId="11" borderId="0" xfId="0" applyNumberFormat="1" applyFont="1" applyFill="1" applyAlignment="1">
      <alignment horizontal="center" vertical="center"/>
    </xf>
    <xf numFmtId="0" fontId="9" fillId="11" borderId="0" xfId="0" applyFont="1" applyFill="1" applyAlignment="1">
      <alignment horizontal="left" vertical="center"/>
    </xf>
    <xf numFmtId="166" fontId="10" fillId="11" borderId="0" xfId="0" applyNumberFormat="1" applyFont="1" applyFill="1" applyAlignment="1">
      <alignment horizontal="right" vertical="center"/>
    </xf>
    <xf numFmtId="166" fontId="10" fillId="11" borderId="0" xfId="0" applyNumberFormat="1" applyFont="1" applyFill="1" applyAlignment="1">
      <alignment horizontal="center" vertical="center"/>
    </xf>
    <xf numFmtId="0" fontId="49" fillId="4" borderId="0" xfId="0" applyFont="1" applyFill="1" applyAlignment="1">
      <alignment horizontal="left" vertical="center" wrapText="1"/>
    </xf>
    <xf numFmtId="166" fontId="4" fillId="4" borderId="0" xfId="0" applyNumberFormat="1" applyFont="1" applyFill="1" applyAlignment="1">
      <alignment horizontal="left" vertical="center"/>
    </xf>
    <xf numFmtId="0" fontId="49" fillId="4" borderId="0" xfId="0" applyFont="1" applyFill="1" applyAlignment="1">
      <alignment horizontal="left" vertical="center"/>
    </xf>
    <xf numFmtId="0" fontId="52" fillId="4" borderId="0" xfId="0" applyFont="1" applyFill="1" applyAlignment="1">
      <alignment horizontal="center" vertical="center"/>
    </xf>
    <xf numFmtId="0" fontId="4" fillId="4" borderId="0" xfId="0" applyFont="1" applyFill="1" applyAlignment="1">
      <alignment horizontal="left" vertical="center"/>
    </xf>
    <xf numFmtId="166" fontId="17" fillId="8" borderId="0" xfId="0" applyNumberFormat="1" applyFont="1" applyFill="1" applyAlignment="1">
      <alignment vertical="center"/>
    </xf>
    <xf numFmtId="0" fontId="9" fillId="8" borderId="0" xfId="0" applyFont="1" applyFill="1" applyAlignment="1">
      <alignment horizontal="left" vertical="center"/>
    </xf>
    <xf numFmtId="166" fontId="10" fillId="6" borderId="0" xfId="0" applyNumberFormat="1" applyFont="1" applyFill="1" applyAlignment="1">
      <alignment vertical="center"/>
    </xf>
    <xf numFmtId="0" fontId="9" fillId="6" borderId="0" xfId="0" applyFont="1" applyFill="1" applyAlignment="1">
      <alignment horizontal="left" vertical="center"/>
    </xf>
    <xf numFmtId="166" fontId="10" fillId="6" borderId="0" xfId="0" applyNumberFormat="1" applyFont="1" applyFill="1" applyAlignment="1">
      <alignment horizontal="right" vertical="center"/>
    </xf>
    <xf numFmtId="166" fontId="10" fillId="6" borderId="0" xfId="0" applyNumberFormat="1" applyFont="1" applyFill="1" applyAlignment="1">
      <alignment horizontal="center" vertical="center"/>
    </xf>
    <xf numFmtId="166" fontId="10" fillId="16" borderId="0" xfId="0" applyNumberFormat="1" applyFont="1" applyFill="1" applyAlignment="1">
      <alignment horizontal="center" vertical="center"/>
    </xf>
    <xf numFmtId="0" fontId="54" fillId="4" borderId="0" xfId="0" applyFont="1" applyFill="1" applyAlignment="1">
      <alignment horizontal="center" vertical="center"/>
    </xf>
    <xf numFmtId="0" fontId="58" fillId="26" borderId="0" xfId="0" applyFont="1" applyFill="1" applyAlignment="1">
      <alignment horizontal="left" vertical="center"/>
    </xf>
    <xf numFmtId="166" fontId="59" fillId="26" borderId="0" xfId="0" applyNumberFormat="1" applyFont="1" applyFill="1" applyAlignment="1">
      <alignment horizontal="right" vertical="center"/>
    </xf>
    <xf numFmtId="166" fontId="10" fillId="8" borderId="0" xfId="0" applyNumberFormat="1" applyFont="1" applyFill="1" applyAlignment="1">
      <alignment horizontal="right" vertical="center"/>
    </xf>
    <xf numFmtId="166" fontId="17" fillId="7" borderId="0" xfId="0" applyNumberFormat="1" applyFont="1" applyFill="1" applyAlignment="1">
      <alignment vertical="center"/>
    </xf>
    <xf numFmtId="0" fontId="9" fillId="7" borderId="0" xfId="0" applyFont="1" applyFill="1" applyAlignment="1">
      <alignment horizontal="left" vertical="center"/>
    </xf>
    <xf numFmtId="166" fontId="10" fillId="7" borderId="0" xfId="0" applyNumberFormat="1" applyFont="1" applyFill="1" applyAlignment="1">
      <alignment horizontal="right" vertical="center"/>
    </xf>
    <xf numFmtId="166" fontId="50" fillId="2" borderId="37" xfId="0" applyNumberFormat="1" applyFont="1" applyFill="1" applyBorder="1" applyAlignment="1">
      <alignment horizontal="center" vertical="top" wrapText="1"/>
    </xf>
    <xf numFmtId="0" fontId="40" fillId="22" borderId="30" xfId="0" applyFont="1" applyFill="1" applyBorder="1" applyAlignment="1">
      <alignment horizontal="left" vertical="center"/>
    </xf>
    <xf numFmtId="0" fontId="40" fillId="22" borderId="0" xfId="0" applyFont="1" applyFill="1" applyAlignment="1">
      <alignment horizontal="left" vertical="center"/>
    </xf>
    <xf numFmtId="166" fontId="3" fillId="0" borderId="0" xfId="0" applyNumberFormat="1" applyFont="1" applyAlignment="1">
      <alignment vertical="center"/>
    </xf>
    <xf numFmtId="166" fontId="62" fillId="4" borderId="0" xfId="0" applyNumberFormat="1" applyFont="1" applyFill="1" applyAlignment="1">
      <alignment vertical="center"/>
    </xf>
    <xf numFmtId="0" fontId="55" fillId="19" borderId="39" xfId="0" applyFont="1" applyFill="1" applyBorder="1" applyAlignment="1" applyProtection="1">
      <alignment horizontal="center" vertical="center"/>
      <protection locked="0"/>
    </xf>
    <xf numFmtId="0" fontId="31" fillId="0" borderId="0" xfId="0" applyFont="1"/>
    <xf numFmtId="0" fontId="22" fillId="0" borderId="0" xfId="0" applyFont="1"/>
    <xf numFmtId="0" fontId="34" fillId="15" borderId="0" xfId="0" applyFont="1" applyFill="1" applyAlignment="1">
      <alignment vertical="center"/>
    </xf>
  </cellXfs>
  <cellStyles count="4">
    <cellStyle name="Millares" xfId="3" builtinId="3"/>
    <cellStyle name="Moneda 2" xfId="2" xr:uid="{A95F4E49-3BB4-498D-8004-45476CF91A2E}"/>
    <cellStyle name="Normal" xfId="0" builtinId="0"/>
    <cellStyle name="Porcentaje" xfId="1" builtinId="5"/>
  </cellStyles>
  <dxfs count="2277">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theme="9" tint="0.79998168889431442"/>
      </font>
      <fill>
        <patternFill>
          <bgColor theme="9" tint="0.79998168889431442"/>
        </patternFill>
      </fill>
      <border>
        <left/>
        <right/>
        <top/>
        <bottom/>
      </border>
    </dxf>
    <dxf>
      <font>
        <color rgb="FF9C0006"/>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theme="2" tint="-0.749961851863155"/>
      </font>
      <fill>
        <patternFill>
          <bgColor theme="0"/>
        </patternFill>
      </fill>
      <border>
        <left style="thin">
          <color theme="0" tint="-0.24994659260841701"/>
        </left>
        <right style="thin">
          <color theme="0" tint="-0.24994659260841701"/>
        </right>
        <top style="thin">
          <color theme="0" tint="-0.24994659260841701"/>
        </top>
        <bottom style="thin">
          <color theme="0" tint="-0.24994659260841701"/>
        </bottom>
        <vertical/>
        <horizontal/>
      </border>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FF99"/>
      <color rgb="FF00A49C"/>
      <color rgb="FFD0CECE"/>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haredStrings" Target="sharedStrings.xml"/><Relationship Id="rId42" Type="http://schemas.openxmlformats.org/officeDocument/2006/relationships/customXml" Target="../customXml/item7.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onnections" Target="connections.xml"/><Relationship Id="rId37" Type="http://schemas.openxmlformats.org/officeDocument/2006/relationships/customXml" Target="../customXml/item2.xml"/><Relationship Id="rId40" Type="http://schemas.openxmlformats.org/officeDocument/2006/relationships/customXml" Target="../customXml/item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43" Type="http://schemas.openxmlformats.org/officeDocument/2006/relationships/customXml" Target="../customXml/item8.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1</xdr:row>
      <xdr:rowOff>0</xdr:rowOff>
    </xdr:from>
    <xdr:to>
      <xdr:col>4</xdr:col>
      <xdr:colOff>264205</xdr:colOff>
      <xdr:row>4</xdr:row>
      <xdr:rowOff>62795</xdr:rowOff>
    </xdr:to>
    <xdr:pic>
      <xdr:nvPicPr>
        <xdr:cNvPr id="4" name="Imagen 3" descr="Sector Alarm - Future Workplaces">
          <a:extLst>
            <a:ext uri="{FF2B5EF4-FFF2-40B4-BE49-F238E27FC236}">
              <a16:creationId xmlns:a16="http://schemas.microsoft.com/office/drawing/2014/main" id="{D6B52132-88BE-489E-BA48-A65636D77DC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4579"/>
        <a:stretch/>
      </xdr:blipFill>
      <xdr:spPr bwMode="auto">
        <a:xfrm>
          <a:off x="2057400" y="330200"/>
          <a:ext cx="1254805"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6FB48042-E197-4200-9804-AD33C0149ED5}"/>
            </a:ext>
          </a:extLst>
        </xdr:cNvPr>
        <xdr:cNvSpPr txBox="1"/>
      </xdr:nvSpPr>
      <xdr:spPr>
        <a:xfrm>
          <a:off x="6826541" y="1876455"/>
          <a:ext cx="3298264" cy="2344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D8DE39E8-5888-45B1-AD26-12A047153815}"/>
            </a:ext>
          </a:extLst>
        </xdr:cNvPr>
        <xdr:cNvSpPr txBox="1"/>
      </xdr:nvSpPr>
      <xdr:spPr>
        <a:xfrm>
          <a:off x="10272059" y="276409"/>
          <a:ext cx="2554941" cy="448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90AB47D5-4584-4DD0-BCBB-2D0F059CD3B3}"/>
            </a:ext>
          </a:extLst>
        </xdr:cNvPr>
        <xdr:cNvSpPr/>
      </xdr:nvSpPr>
      <xdr:spPr>
        <a:xfrm>
          <a:off x="10282896" y="2770101"/>
          <a:ext cx="2536635" cy="29140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6" name="CuadroTexto 5">
          <a:extLst>
            <a:ext uri="{FF2B5EF4-FFF2-40B4-BE49-F238E27FC236}">
              <a16:creationId xmlns:a16="http://schemas.microsoft.com/office/drawing/2014/main" id="{B2F1CFB0-743C-4EA4-BDE4-AEA52351A617}"/>
            </a:ext>
          </a:extLst>
        </xdr:cNvPr>
        <xdr:cNvSpPr txBox="1"/>
      </xdr:nvSpPr>
      <xdr:spPr>
        <a:xfrm>
          <a:off x="6813176" y="1905001"/>
          <a:ext cx="3339352" cy="381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7" name="CuadroTexto 6">
          <a:extLst>
            <a:ext uri="{FF2B5EF4-FFF2-40B4-BE49-F238E27FC236}">
              <a16:creationId xmlns:a16="http://schemas.microsoft.com/office/drawing/2014/main" id="{9E50A097-8B64-42A1-8559-A5B707827F36}"/>
            </a:ext>
          </a:extLst>
        </xdr:cNvPr>
        <xdr:cNvSpPr txBox="1"/>
      </xdr:nvSpPr>
      <xdr:spPr>
        <a:xfrm>
          <a:off x="10287000" y="3175011"/>
          <a:ext cx="2547474" cy="3137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5" name="CuadroTexto 4">
          <a:extLst>
            <a:ext uri="{FF2B5EF4-FFF2-40B4-BE49-F238E27FC236}">
              <a16:creationId xmlns:a16="http://schemas.microsoft.com/office/drawing/2014/main" id="{DC35EF2F-F5E3-95B5-1345-AF4EF3A32F0C}"/>
            </a:ext>
          </a:extLst>
        </xdr:cNvPr>
        <xdr:cNvSpPr txBox="1"/>
      </xdr:nvSpPr>
      <xdr:spPr>
        <a:xfrm>
          <a:off x="3802518" y="806827"/>
          <a:ext cx="2286000" cy="2764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9" name="Conector recto 8">
          <a:extLst>
            <a:ext uri="{FF2B5EF4-FFF2-40B4-BE49-F238E27FC236}">
              <a16:creationId xmlns:a16="http://schemas.microsoft.com/office/drawing/2014/main" id="{58F3CF18-88E5-407F-B193-69BF22232A40}"/>
            </a:ext>
          </a:extLst>
        </xdr:cNvPr>
        <xdr:cNvCxnSpPr/>
      </xdr:nvCxnSpPr>
      <xdr:spPr>
        <a:xfrm>
          <a:off x="6992471" y="769472"/>
          <a:ext cx="2965824"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11" name="Imagen 10">
          <a:extLst>
            <a:ext uri="{FF2B5EF4-FFF2-40B4-BE49-F238E27FC236}">
              <a16:creationId xmlns:a16="http://schemas.microsoft.com/office/drawing/2014/main" id="{EFD7D279-33C8-4F2B-2595-D7DB0811FE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21726" y="512170"/>
          <a:ext cx="1694847" cy="2117473"/>
        </a:xfrm>
        <a:prstGeom prst="rect">
          <a:avLst/>
        </a:prstGeom>
      </xdr:spPr>
    </xdr:pic>
    <xdr:clientData/>
  </xdr:twoCellAnchor>
  <xdr:oneCellAnchor>
    <xdr:from>
      <xdr:col>36</xdr:col>
      <xdr:colOff>535081</xdr:colOff>
      <xdr:row>15</xdr:row>
      <xdr:rowOff>65337</xdr:rowOff>
    </xdr:from>
    <xdr:ext cx="1454885" cy="655885"/>
    <xdr:sp macro="" textlink="$AR$5">
      <xdr:nvSpPr>
        <xdr:cNvPr id="12" name="Rectángulo 11">
          <a:extLst>
            <a:ext uri="{FF2B5EF4-FFF2-40B4-BE49-F238E27FC236}">
              <a16:creationId xmlns:a16="http://schemas.microsoft.com/office/drawing/2014/main" id="{EE903D8C-E53A-3DE3-1B44-F29A543B7004}"/>
            </a:ext>
          </a:extLst>
        </xdr:cNvPr>
        <xdr:cNvSpPr/>
      </xdr:nvSpPr>
      <xdr:spPr>
        <a:xfrm>
          <a:off x="10732434" y="2254219"/>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7" name="CuadroTexto 16">
          <a:extLst>
            <a:ext uri="{FF2B5EF4-FFF2-40B4-BE49-F238E27FC236}">
              <a16:creationId xmlns:a16="http://schemas.microsoft.com/office/drawing/2014/main" id="{97F832FE-27F8-6509-738C-1772633BA1A8}"/>
            </a:ext>
          </a:extLst>
        </xdr:cNvPr>
        <xdr:cNvSpPr txBox="1"/>
      </xdr:nvSpPr>
      <xdr:spPr>
        <a:xfrm>
          <a:off x="6816165" y="1165416"/>
          <a:ext cx="3309470" cy="231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8" name="CuadroTexto 7">
          <a:extLst>
            <a:ext uri="{FF2B5EF4-FFF2-40B4-BE49-F238E27FC236}">
              <a16:creationId xmlns:a16="http://schemas.microsoft.com/office/drawing/2014/main" id="{32DD19AA-BC7A-4863-8F3F-39A1B47B6E77}"/>
            </a:ext>
          </a:extLst>
        </xdr:cNvPr>
        <xdr:cNvSpPr txBox="1"/>
      </xdr:nvSpPr>
      <xdr:spPr>
        <a:xfrm>
          <a:off x="4903606" y="141111"/>
          <a:ext cx="1668840" cy="3714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FC5C8220-7F6C-4B88-A024-438240861522}"/>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4114B32C-1B7D-40AA-BC94-57737CFC6317}"/>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C64DC61A-0CAE-4208-8DF4-698557C05193}"/>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FCF4DD3C-6CC5-4BE2-B467-9C6CD071735B}"/>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AFF7A535-E48A-4B3A-809F-8D6F929FBB88}"/>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F4FA76E2-0DEF-41E4-801D-7FC797F3B9F8}"/>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72EF01ED-C0A0-49E1-8CB9-BE50B0F94465}"/>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D8C67007-2522-484B-90FA-8AB31B8C8D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435F0E5E-721A-46EB-9E3A-5F377280712B}"/>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D0C8A1C8-830A-4D05-B069-09357856B7F5}"/>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43629D8D-3330-48DE-8B43-33AAE52E5FCE}"/>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B9FDDDBC-EDFD-4030-AFEE-E292599BF5F3}"/>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979DEB92-6313-4A0C-996F-FBDBFC1CEC46}"/>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D6651986-7829-4DC4-A28F-B3E85F09157D}"/>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11D9BC44-38CC-4AA7-A741-C8C42291CE82}"/>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4BC9F1AA-D30D-47EF-9A2E-0BB1A9482A7C}"/>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5EA7F1AB-27C6-4961-885D-10F167F630D6}"/>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E3BF6B36-92C2-4917-81DC-0D3F0327F7A6}"/>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8A292254-0132-475A-86F9-D1FB8967AB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15AF0199-DD49-40D5-A4D5-FEE7BFD899C9}"/>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66087A66-B2E7-4245-8FCC-0B7789C0161B}"/>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9E3E03EA-6C5D-4C5E-9D80-5A6B5DB12975}"/>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668FB97E-9D23-41EC-8842-E236AD8F9F3B}"/>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D43D035F-ED52-4FC9-8C0B-AD66136AF689}"/>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3159DFB3-3DAF-4C3A-B7A8-6932BFF7E14C}"/>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D78314D1-82ED-48AD-9D12-35BE5F851088}"/>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983FA4F2-3C42-4BE8-885B-3E3CFAAC57A8}"/>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E1C5E051-45A8-45C8-8C7B-E0A7344BE5B8}"/>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4FCD4DBE-3B1C-4018-8E99-A95C66CAE681}"/>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BA437649-D135-4BBD-8825-E0F149F22F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A1F77D2F-3CD5-4C99-A6E9-B06301125643}"/>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CF6BE5A1-4F87-4D8F-A682-7204A04B60FE}"/>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3ADA79A8-5F1A-45AB-9FE3-41957BE84455}"/>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FB268433-EDCB-48A9-8813-800EAB5D60DB}"/>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259F46E1-3EDD-4516-9A12-989F8D47F127}"/>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CBA0C13C-60C7-4198-9B49-3FCAFC009D73}"/>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C2F5092E-2DF3-426D-A2F1-7B33C5F5DCC8}"/>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D139417C-E642-492C-9059-817571D9A62E}"/>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29FF14E6-3174-43D3-89F5-6FA0AEF8199B}"/>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4EA350C1-9E62-47C2-B139-5CF18A333B4F}"/>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E3DA0A0E-5ABF-4F15-B78F-38335000F2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C8FB35D8-4079-4CD6-90A0-4916A66F9E23}"/>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869EB72B-9BE7-409C-9A2A-D16CDF1CD528}"/>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4186642C-C216-43EB-AD6E-81E1CB76CFCC}"/>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923B19DC-D366-4FAD-9C4A-F779D7874240}"/>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865045DF-9FCE-4E78-BB3D-FE036B99F871}"/>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1AA1B825-2448-466D-8CC4-A6BDA5F956D3}"/>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8540B582-59BD-4B27-8D15-96818122177C}"/>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C56661DA-F0D4-4936-A120-036A8B71AFB5}"/>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A42F87C2-73C0-479D-9CDE-682CB1725A1C}"/>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4DA4554A-7E33-4668-892A-C8FA9AF892D9}"/>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EF9B3DDB-5183-44DB-8B9B-B168F2BE90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A53FFFDD-DB0E-497A-BC2B-DB86829E481E}"/>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F28CD7CF-9CE7-423D-AD01-ECB153CC22AB}"/>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CB152F48-ED09-4FB1-B42B-F3B8170BD44B}"/>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EAA44D9C-6CB3-40C4-905E-535DB952869B}"/>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82CA7D6C-0865-456C-BB6F-27044621FC41}"/>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DFC9CB44-61D1-4C8D-B3EE-3ADE991D1536}"/>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AFEEEB3C-6B09-41E9-8D3C-950717903E5B}"/>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3A316A58-31E8-466D-9A23-577961CAB7E2}"/>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158069BE-D222-43FA-9410-CC533ECAA65B}"/>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1D963F04-B705-4CC9-8D42-DB504A49A508}"/>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C1E7F0A0-C111-4AE4-AE7B-8986D7E9F8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7BC84DA4-7C18-4267-A37F-28AF1DF2124D}"/>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DB266A50-D506-47DE-AA8D-FA54BE694F81}"/>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B9508D0B-26A7-4792-B8F6-579482D18843}"/>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9096F9F2-DCD3-4725-9698-6751F7955AE3}"/>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ADCDB981-3991-4C1C-AF4D-E311A2A01B5B}"/>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D645C1F7-A62A-4F94-BD7F-DCC455E33D69}"/>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C1333460-4B00-47FC-BFC1-3BF093915E49}"/>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0BDA632D-4388-4EA8-9AB2-9202EB443008}"/>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FF7DD80D-8401-4E71-95AB-55A3BE5E0C12}"/>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FD2CC925-C33A-4AC5-8D67-FC17EB1B29CB}"/>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B4865F11-8CEF-4EA0-9A99-73E7D27943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05BFF1C5-F136-4803-B2CA-C6C597701C70}"/>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2AFA60C0-824B-4B78-B5DD-ED829187182E}"/>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59F25BF1-5277-46F6-AD4E-B5C5D702917E}"/>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049A8525-1123-441B-8543-B039B9C0BFD0}"/>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A54B2183-326C-41BE-AE6F-7E32A86F6DF7}"/>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34806582-D653-466E-9C94-BFF5EC9E4078}"/>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1C0A06B5-319F-4FC8-8111-B107C6F177DE}"/>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D2503617-A1E7-48E2-AA85-4CC27707782B}"/>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92C019C4-4F16-48C3-AFEF-AC0D89A652B0}"/>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3A7816EF-4EF0-46F6-B33A-617039A951D6}"/>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494C112D-7475-4988-8436-D01E4FB956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5A005C11-64A1-4F34-AD65-71BB1F779BB5}"/>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3B5BE73D-B833-4960-9E51-2EDDD5D09634}"/>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97735882-9F11-435F-8052-5D845E366433}"/>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FEBBF184-F07D-4DF7-AB57-C7CAB6CA8382}"/>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85AAC1D2-704D-42D8-965A-07355AEC89B4}"/>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A228C9B2-839F-4159-8F4C-1EE848CD2E35}"/>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46454DD6-16B6-4FBC-874E-B85B0A47C2FA}"/>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63CA8B95-FB7B-467C-9E16-C39E4735E1F4}"/>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A4684B8A-0CE7-4B92-BE11-699946A9BDEE}"/>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501A98AF-278F-4716-9268-FA49778E6945}"/>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330ED775-9B93-436C-B2B6-E5178DA1C3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6D5FF3DD-F00F-4C68-9BE4-3F8B05BB3288}"/>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E9D9C89D-C78F-472A-AC3C-54A480E907A2}"/>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9B477870-9CDA-49D2-A539-38CF6C4E736B}"/>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3159C116-DFDF-4C36-87EB-11C7D1775666}"/>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C5F6B6E7-74B0-4B06-9DA9-1D22DD6C1965}"/>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35319ECA-3DFA-4F1E-A29C-77814550D0D5}"/>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5AA8265C-2DD5-4925-8C0C-C81E986C06A0}"/>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A3DCDB06-9006-492E-959B-8A60A5A95C20}"/>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F7A10466-6A8C-4363-A678-8DDBEBED6D24}"/>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6328FCB1-1BB2-4E22-8C7A-6663BEED6E10}"/>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B7C15A80-152A-4B33-B477-9D6C725B552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57A8B5DD-C519-40EC-B4D0-EF2E66822EB9}"/>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91F1E012-F6C2-4AEC-8A98-E0080A99F1FA}"/>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458B1B4E-01D3-496F-A2DF-7D28EA56B730}"/>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A2C30C1C-4D05-4F2E-9E0D-6D9518BDE2A2}"/>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944199D5-70B8-4F3A-8538-D04F4072E40B}"/>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397150E3-2316-4AEB-BEF8-A1AE07965DA5}"/>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B90DAABD-BF8B-44C9-BAD0-2B4001B666E9}"/>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CFDEB6AC-950D-4970-9F6F-4FA6A3DEDD3F}"/>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8B2806F0-51A8-41EC-9365-DCCFBB4CB03C}"/>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F42DF00B-F952-4415-9063-D3A63A0BF3A2}"/>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C06348E7-E685-4B32-8503-B41BBD658B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96D3A2CD-67FD-44E8-AEDB-DFA0AA6A6561}"/>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C396C4BD-14DE-4CA8-B3F0-E2D7F3E158C8}"/>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3A5422FF-3DBE-4AF3-9989-A31148245ADD}"/>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F83DC847-5535-48FA-A2C7-A754A4F6F913}"/>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45100219-4FE0-4568-9EEC-D700227288D2}"/>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5877EF96-BFFC-4C31-A45A-7F033B34E360}"/>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B5A9957B-D15A-4B6F-987B-557EAFF99B46}"/>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824003CD-0EB6-4B80-83F1-2A9FA4A55210}"/>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53735311-1912-4E86-BE32-2280C28EDB8F}"/>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CD1B04B2-51EB-444C-851A-A0024A5DEE4B}"/>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8C741387-0EB3-4053-9AEF-D0FAD7F437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AE71B9A6-5912-4CB8-871A-128C71FDF468}"/>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152C8729-C8E5-4EBE-826A-4745DCFDFE71}"/>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2DDBFC2F-635B-4B5A-BAE0-E835E39900CF}"/>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50C4A439-64ED-4046-A046-9E1AFABD83CD}"/>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5477760D-3537-4D95-9E9F-DDBF1C3FF61A}"/>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B64D10C4-5ECE-4F36-AEE1-5E06D0599CCD}"/>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23698494-59C9-476E-A8CC-A83A1536544C}"/>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35F05F37-DC67-465F-8D31-0F0C8A99739E}"/>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851A8219-8A6E-4AFF-AC29-B83E7CF91E93}"/>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4F8E73A9-A3A4-4157-996D-EF9BC191DB07}"/>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823BC821-F4FD-4A4A-85F3-09468A6F3A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F1D54816-BF4F-4988-B689-00C3C085632C}"/>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1DE73589-ABCC-47B1-BDD0-4897597EAD69}"/>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48712E41-C3CC-40F4-854B-4DE4B5D539AB}"/>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10AA88E0-5808-4A89-AB9B-B6AD7EFDB343}"/>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FD97D54A-ABE6-4AB8-824B-3A635BFFD6F7}"/>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6E14FE67-6273-4943-BD05-0F71279D3601}"/>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8BD896E1-339D-4251-B112-1B821D82E1C2}"/>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CADE1945-7712-406C-BEC7-AF72A3CC63AF}"/>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A05C52DD-300F-4CC0-9292-F5F544CE52D1}"/>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9EF77303-F969-4FB3-9461-65191A9F0927}"/>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688125FB-02BD-486F-95FD-D0C662D59C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A20A75BA-458C-4FD0-A8F2-0236AE11F5C9}"/>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AA21E4D3-AF91-4004-BEA8-20C0EE18F8F5}"/>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B5FC9A00-048D-4A32-A482-405921C7B2EF}"/>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C72CE077-BDA2-49B7-A7D0-4C7E01E39EE2}"/>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66085603-C0FE-47BD-838A-DAFEFE30B9A3}"/>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AAD6579F-9AB7-4498-AABF-1D5510F21B4F}"/>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36C36D62-5129-493A-A57D-992E3A97F31B}"/>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202E4BE8-B8E5-492E-98FD-828F9D171C24}"/>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B1FA3FAD-BB1B-4820-8B3D-923B6AF3493D}"/>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FAA96B53-785D-4045-9518-EC1042A8BEFD}"/>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7EF3E1EC-2F6C-4DC2-9D82-A54D93A41C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F6F6CD9A-2A3F-4505-B4EF-986F4BD5A54B}"/>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3C6C959E-325B-4053-8ABF-66E304BDF95D}"/>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0C8C0051-D81B-4660-BC98-6DE0CB775953}"/>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F32D1242-17C7-4C5B-9DFF-8AF73F81B0BB}"/>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BE63699D-9CC2-4F82-9FFD-3F5C98B1D970}"/>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C589A9AC-E939-46D6-B971-C23A0FACD747}"/>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85226934-8B6D-4CEA-8FFA-677E1FD053D6}"/>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DE801A6B-568F-4B69-BF8E-C086671F6B91}"/>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C1547559-F302-4C65-A5A3-4530A59B7CC8}"/>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863649A7-6AF2-4597-8473-F7399D651539}"/>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8A9B3B1F-3870-43C1-9484-93E21FA370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0DF9A4EB-FFD4-4F8C-B8AE-7708C6D07A63}"/>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249B3BB0-E490-4963-A099-4F64563B00B6}"/>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3C1FF23F-64CF-424A-A2A3-523E6CDEEA52}"/>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9A069B04-348C-4CF6-8E40-C0F80B7D32FC}"/>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9DD9AA51-2FCC-4228-BBF5-8CE852FB2FC9}"/>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E6CA1FF8-0283-4CC8-8386-AC71635322A8}"/>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413F3ED5-1125-46FD-9BF8-25ABD8A5E08E}"/>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98A3C35D-0DAA-47F2-98E8-4C1209AB0F8D}"/>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CA565298-5EFD-4DA3-891D-CECD25F2C2B3}"/>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2148BC22-64C4-4F69-B196-669FEC58CD30}"/>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E0E0386D-5DBD-410B-AB6A-25051D0530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12AA2CDA-DAF2-4C71-AABB-84A5A5B9C6A6}"/>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5B1C4A75-C8C8-4902-8E87-8B08CB26A511}"/>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706A9F97-BD83-4F63-B751-7C582A607A17}"/>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7897F6FF-2EFF-4A2F-960B-467974C871BE}"/>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3130B31E-A934-4A65-85CE-E5E83AE53BA2}"/>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3C36A1A5-52D3-4971-9D68-0404D2CD0A1C}"/>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E0095F10-3949-4FD6-8216-5CB390BC2E4B}"/>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B962DF8B-0511-4267-BA40-FEAC3A391B9E}"/>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1BF1237B-9AEA-4ED4-A954-ABFB99EB2E24}"/>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835B1FB0-42CE-45AF-BF3C-96E0385016AB}"/>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40D91F0D-0680-4E27-95E7-6F4D780329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8216AD53-FE7C-4A93-9AC7-8597F5C5CD57}"/>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F2C4BB55-23E3-47FE-BCC3-C9D8C1386D5A}"/>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0D19E01B-CF13-474A-B40D-295A75CA2DCA}"/>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E7B8B498-C576-464C-97F6-FF73CCA53FF2}"/>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4AA6054E-D444-4D6E-82D3-38A67CFCCADF}"/>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28C40891-C7D4-442C-8CA9-38BA1551FE44}"/>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3C8970CF-7B1A-457B-A749-65272DEAEC9C}"/>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E0450B42-F9D7-4CED-8DA9-BDCB705DEF86}"/>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9325151B-F6A0-40AB-B87B-12DBE2972815}"/>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7271A719-513F-4401-81FF-CFC22917618B}"/>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E2281CB6-5AA4-49BA-B8D8-B1566A6C13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ABF096B9-A23C-48BE-9A34-29F0CAB28037}"/>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CFC9FB70-0656-4F1B-8B5E-255FAD503B38}"/>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3F244B2F-3B9B-4062-A6CA-93C6E55B56F9}"/>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ACCE0392-7D69-4136-AF0F-B7A6A5123634}"/>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75948E70-6795-47D8-B034-3FA1AF3CE8FD}"/>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74FA910F-C46E-4182-BF20-8512D0E00C75}"/>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C2F7465C-79F8-4EB5-8B93-A3B8F4E321EF}"/>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E18787BF-2B50-4ABB-9FB9-91447184F650}"/>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485C3ED6-868F-45DF-99C4-0881158BF179}"/>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3FCEB4CA-5165-4783-805F-86E3635797EF}"/>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CEC4E330-D7B1-40DB-A2C7-10A8F57A54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C8C3B4E4-E144-49BB-9403-B6576D69BA16}"/>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DC810E7C-483B-4FC0-8992-197C733501E4}"/>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EA1B0059-692C-474A-A25E-B485B0DB68C0}"/>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311EAF6E-884E-473C-AFC8-44E991EE86DB}"/>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DEAEC7ED-AE02-4FFF-8A56-E0EA8FCF311F}"/>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406804D0-C1C9-4FF1-82CA-7F618CD229A7}"/>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879B0142-00F9-4BCF-8005-BEDD059CBAFF}"/>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6D155F0A-101E-40D1-A50F-0F8B32EC9DDF}"/>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E6392579-51F8-4716-86BF-A179497391B3}"/>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18071CF2-178D-416C-BFA3-F03BFFA39AB3}"/>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0D5C36C8-C7A1-4FA5-B741-7A96C6E2A1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24001A05-678D-4DBE-B5E9-87F213EC4E7A}"/>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2B1B39F1-83E2-4F58-A806-951701EBB093}"/>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30FA9738-398A-4967-8C8E-4A32D7447EF4}"/>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B0BD1B65-9D87-4867-8C69-07555463C65A}"/>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4671A6A8-FBA8-47A3-ADD7-CFBA1DF8BF33}"/>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3BC29465-43E2-4816-A3C9-FBD74A8D7E3F}"/>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30CA54F5-A945-4BC9-B62F-3FA3DD59B4AE}"/>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001AF77A-299C-4AE0-BED6-8F7CB25C4887}"/>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B0358CBA-B9ED-4137-80B1-0AFA86E41A97}"/>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FB0E97AB-D735-4F12-A364-AA852D8D9B8A}"/>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E3864C91-4D18-41F2-BB42-185FC2BFE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EC50796D-A302-4081-B0FB-3FC1F1CF5669}"/>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4EC0DFC5-9812-4823-85CB-4E071DE301BE}"/>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B666CC8C-7019-4B32-A49F-4886F174D5E9}"/>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9D01BD96-C3B6-4B7D-873A-C82A65BD8B2F}"/>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A7EB97EB-0F5F-4426-BC97-D71197DEA154}"/>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02AFD98C-901A-43C5-9B36-CCC49D776748}"/>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41912AA9-8446-4945-8029-23B0D131B38F}"/>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0821F37C-439D-4459-B89E-4C9F194150CB}"/>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97D26444-64A9-4F44-BCD9-37215520923B}"/>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95BAFD17-8959-43FD-902F-AB6F47AF17F9}"/>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77E60882-1476-4E3A-863F-F470AFC79B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D98DACB4-AFB5-49BD-A517-9D60F628D4E0}"/>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428D1305-B1DF-4B0F-A43A-A3C9D10BA7D8}"/>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5B52CDD5-5370-485C-80C8-99403A9BBEF4}"/>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27</xdr:col>
      <xdr:colOff>17930</xdr:colOff>
      <xdr:row>12</xdr:row>
      <xdr:rowOff>70233</xdr:rowOff>
    </xdr:from>
    <xdr:to>
      <xdr:col>35</xdr:col>
      <xdr:colOff>77694</xdr:colOff>
      <xdr:row>13</xdr:row>
      <xdr:rowOff>227115</xdr:rowOff>
    </xdr:to>
    <xdr:sp macro="" textlink="$AQ$13">
      <xdr:nvSpPr>
        <xdr:cNvPr id="2" name="CuadroTexto 1">
          <a:extLst>
            <a:ext uri="{FF2B5EF4-FFF2-40B4-BE49-F238E27FC236}">
              <a16:creationId xmlns:a16="http://schemas.microsoft.com/office/drawing/2014/main" id="{1241040B-0E6A-4662-A38E-D87841942DD7}"/>
            </a:ext>
          </a:extLst>
        </xdr:cNvPr>
        <xdr:cNvSpPr txBox="1"/>
      </xdr:nvSpPr>
      <xdr:spPr>
        <a:xfrm>
          <a:off x="6793380" y="1873633"/>
          <a:ext cx="3298264" cy="2330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7F2BC851-F0E8-4DD3-9FE9-2275C7216432}" type="TxLink">
            <a:rPr lang="en-US" sz="1000" b="0" i="0" u="none" strike="noStrike">
              <a:solidFill>
                <a:schemeClr val="bg1">
                  <a:lumMod val="65000"/>
                </a:schemeClr>
              </a:solidFill>
              <a:latin typeface="Calibri"/>
              <a:ea typeface="Calibri"/>
              <a:cs typeface="Calibri"/>
            </a:rPr>
            <a:pPr algn="l"/>
            <a:t>Fecha pago: 31/12</a:t>
          </a:fld>
          <a:endParaRPr lang="es-ES" sz="300" b="0" i="0">
            <a:solidFill>
              <a:schemeClr val="bg1">
                <a:lumMod val="65000"/>
              </a:schemeClr>
            </a:solidFill>
          </a:endParaRPr>
        </a:p>
      </xdr:txBody>
    </xdr:sp>
    <xdr:clientData/>
  </xdr:twoCellAnchor>
  <xdr:twoCellAnchor>
    <xdr:from>
      <xdr:col>36</xdr:col>
      <xdr:colOff>0</xdr:colOff>
      <xdr:row>3</xdr:row>
      <xdr:rowOff>14938</xdr:rowOff>
    </xdr:from>
    <xdr:to>
      <xdr:col>36</xdr:col>
      <xdr:colOff>2554941</xdr:colOff>
      <xdr:row>4</xdr:row>
      <xdr:rowOff>216643</xdr:rowOff>
    </xdr:to>
    <xdr:sp macro="" textlink="">
      <xdr:nvSpPr>
        <xdr:cNvPr id="3" name="CuadroTexto 2">
          <a:extLst>
            <a:ext uri="{FF2B5EF4-FFF2-40B4-BE49-F238E27FC236}">
              <a16:creationId xmlns:a16="http://schemas.microsoft.com/office/drawing/2014/main" id="{A02BE694-EEEB-4490-8EF7-6DF49F4C0A17}"/>
            </a:ext>
          </a:extLst>
        </xdr:cNvPr>
        <xdr:cNvSpPr txBox="1"/>
      </xdr:nvSpPr>
      <xdr:spPr>
        <a:xfrm>
          <a:off x="10160000" y="275288"/>
          <a:ext cx="2554941" cy="449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a:solidFill>
                <a:srgbClr val="FF0000"/>
              </a:solidFill>
            </a:rPr>
            <a:t>...</a:t>
          </a:r>
          <a:r>
            <a:rPr lang="en-GB" sz="1400" b="1" baseline="0">
              <a:solidFill>
                <a:srgbClr val="FF0000"/>
              </a:solidFill>
            </a:rPr>
            <a:t> y si realizas una VP más...</a:t>
          </a:r>
          <a:endParaRPr lang="en-GB" sz="1400" b="1">
            <a:solidFill>
              <a:srgbClr val="FF0000"/>
            </a:solidFill>
          </a:endParaRPr>
        </a:p>
      </xdr:txBody>
    </xdr:sp>
    <xdr:clientData/>
  </xdr:twoCellAnchor>
  <xdr:twoCellAnchor>
    <xdr:from>
      <xdr:col>36</xdr:col>
      <xdr:colOff>10837</xdr:colOff>
      <xdr:row>18</xdr:row>
      <xdr:rowOff>13454</xdr:rowOff>
    </xdr:from>
    <xdr:to>
      <xdr:col>36</xdr:col>
      <xdr:colOff>2547472</xdr:colOff>
      <xdr:row>19</xdr:row>
      <xdr:rowOff>230157</xdr:rowOff>
    </xdr:to>
    <xdr:sp macro="" textlink="">
      <xdr:nvSpPr>
        <xdr:cNvPr id="4" name="Rectángulo 3">
          <a:extLst>
            <a:ext uri="{FF2B5EF4-FFF2-40B4-BE49-F238E27FC236}">
              <a16:creationId xmlns:a16="http://schemas.microsoft.com/office/drawing/2014/main" id="{CD6FF8D7-9AF5-4213-B50E-D6518D07FACB}"/>
            </a:ext>
          </a:extLst>
        </xdr:cNvPr>
        <xdr:cNvSpPr/>
      </xdr:nvSpPr>
      <xdr:spPr>
        <a:xfrm>
          <a:off x="10170837" y="2788404"/>
          <a:ext cx="2536635" cy="2929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050" b="1" i="1">
              <a:solidFill>
                <a:srgbClr val="FF0000"/>
              </a:solidFill>
            </a:rPr>
            <a:t>valor de la próxima VP + instalación</a:t>
          </a:r>
        </a:p>
      </xdr:txBody>
    </xdr:sp>
    <xdr:clientData/>
  </xdr:twoCellAnchor>
  <xdr:twoCellAnchor>
    <xdr:from>
      <xdr:col>27</xdr:col>
      <xdr:colOff>14941</xdr:colOff>
      <xdr:row>13</xdr:row>
      <xdr:rowOff>37354</xdr:rowOff>
    </xdr:from>
    <xdr:to>
      <xdr:col>35</xdr:col>
      <xdr:colOff>104587</xdr:colOff>
      <xdr:row>15</xdr:row>
      <xdr:rowOff>97123</xdr:rowOff>
    </xdr:to>
    <xdr:sp macro="" textlink="$AB$2">
      <xdr:nvSpPr>
        <xdr:cNvPr id="5" name="CuadroTexto 4">
          <a:extLst>
            <a:ext uri="{FF2B5EF4-FFF2-40B4-BE49-F238E27FC236}">
              <a16:creationId xmlns:a16="http://schemas.microsoft.com/office/drawing/2014/main" id="{769AD9AC-0753-456D-8261-939F30F3E7CC}"/>
            </a:ext>
          </a:extLst>
        </xdr:cNvPr>
        <xdr:cNvSpPr txBox="1"/>
      </xdr:nvSpPr>
      <xdr:spPr>
        <a:xfrm>
          <a:off x="6790391" y="1916954"/>
          <a:ext cx="3328146" cy="3836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D0E0FE68-82D4-4762-998C-FB5D1E6AA82E}" type="TxLink">
            <a:rPr lang="en-US" sz="900" b="0" i="1" u="none" strike="noStrike">
              <a:solidFill>
                <a:schemeClr val="bg1">
                  <a:lumMod val="65000"/>
                </a:schemeClr>
              </a:solidFill>
              <a:latin typeface="Calibri"/>
              <a:cs typeface="Calibri"/>
            </a:rPr>
            <a:pPr algn="l"/>
            <a:t> </a:t>
          </a:fld>
          <a:endParaRPr lang="es-ES" sz="900" b="0" i="1">
            <a:solidFill>
              <a:schemeClr val="bg1">
                <a:lumMod val="65000"/>
              </a:schemeClr>
            </a:solidFill>
          </a:endParaRPr>
        </a:p>
      </xdr:txBody>
    </xdr:sp>
    <xdr:clientData/>
  </xdr:twoCellAnchor>
  <xdr:twoCellAnchor>
    <xdr:from>
      <xdr:col>36</xdr:col>
      <xdr:colOff>14941</xdr:colOff>
      <xdr:row>21</xdr:row>
      <xdr:rowOff>22423</xdr:rowOff>
    </xdr:from>
    <xdr:to>
      <xdr:col>37</xdr:col>
      <xdr:colOff>3</xdr:colOff>
      <xdr:row>23</xdr:row>
      <xdr:rowOff>14949</xdr:rowOff>
    </xdr:to>
    <xdr:sp macro="" textlink="$AQ$1">
      <xdr:nvSpPr>
        <xdr:cNvPr id="6" name="CuadroTexto 5">
          <a:extLst>
            <a:ext uri="{FF2B5EF4-FFF2-40B4-BE49-F238E27FC236}">
              <a16:creationId xmlns:a16="http://schemas.microsoft.com/office/drawing/2014/main" id="{9E24A259-EDAF-4528-8072-A85432AD4D32}"/>
            </a:ext>
          </a:extLst>
        </xdr:cNvPr>
        <xdr:cNvSpPr txBox="1"/>
      </xdr:nvSpPr>
      <xdr:spPr>
        <a:xfrm>
          <a:off x="10174941" y="3197423"/>
          <a:ext cx="2544112" cy="316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5F207DDA-453F-4FBD-A107-CFC8F6AB78C8}" type="TxLink">
            <a:rPr lang="en-US" sz="700" b="0" i="1" u="none" strike="noStrike">
              <a:solidFill>
                <a:schemeClr val="bg2">
                  <a:lumMod val="25000"/>
                </a:schemeClr>
              </a:solidFill>
              <a:latin typeface="Calibri"/>
              <a:cs typeface="Calibri"/>
            </a:rPr>
            <a:pPr algn="ctr"/>
            <a:t> </a:t>
          </a:fld>
          <a:endParaRPr lang="es-ES" sz="500" b="0" i="1">
            <a:solidFill>
              <a:schemeClr val="bg2">
                <a:lumMod val="25000"/>
              </a:schemeClr>
            </a:solidFill>
          </a:endParaRPr>
        </a:p>
      </xdr:txBody>
    </xdr:sp>
    <xdr:clientData/>
  </xdr:twoCellAnchor>
  <xdr:twoCellAnchor>
    <xdr:from>
      <xdr:col>11</xdr:col>
      <xdr:colOff>141930</xdr:colOff>
      <xdr:row>5</xdr:row>
      <xdr:rowOff>52298</xdr:rowOff>
    </xdr:from>
    <xdr:to>
      <xdr:col>20</xdr:col>
      <xdr:colOff>89636</xdr:colOff>
      <xdr:row>7</xdr:row>
      <xdr:rowOff>7469</xdr:rowOff>
    </xdr:to>
    <xdr:sp macro="" textlink="">
      <xdr:nvSpPr>
        <xdr:cNvPr id="7" name="CuadroTexto 6">
          <a:extLst>
            <a:ext uri="{FF2B5EF4-FFF2-40B4-BE49-F238E27FC236}">
              <a16:creationId xmlns:a16="http://schemas.microsoft.com/office/drawing/2014/main" id="{A0560912-0B1E-4FF5-B8FE-5C37C4A3B3A4}"/>
            </a:ext>
          </a:extLst>
        </xdr:cNvPr>
        <xdr:cNvSpPr txBox="1"/>
      </xdr:nvSpPr>
      <xdr:spPr>
        <a:xfrm>
          <a:off x="3723330" y="807948"/>
          <a:ext cx="2271806" cy="279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lang="en-US" sz="900" i="0">
              <a:solidFill>
                <a:schemeClr val="bg1">
                  <a:lumMod val="50000"/>
                </a:schemeClr>
              </a:solidFill>
            </a:rPr>
            <a:t>¿Necesitas cambiar a FS?  (si/no) ------&gt; </a:t>
          </a:r>
        </a:p>
      </xdr:txBody>
    </xdr:sp>
    <xdr:clientData/>
  </xdr:twoCellAnchor>
  <xdr:twoCellAnchor>
    <xdr:from>
      <xdr:col>27</xdr:col>
      <xdr:colOff>119530</xdr:colOff>
      <xdr:row>5</xdr:row>
      <xdr:rowOff>14943</xdr:rowOff>
    </xdr:from>
    <xdr:to>
      <xdr:col>34</xdr:col>
      <xdr:colOff>141942</xdr:colOff>
      <xdr:row>5</xdr:row>
      <xdr:rowOff>14943</xdr:rowOff>
    </xdr:to>
    <xdr:cxnSp macro="">
      <xdr:nvCxnSpPr>
        <xdr:cNvPr id="8" name="Conector recto 7">
          <a:extLst>
            <a:ext uri="{FF2B5EF4-FFF2-40B4-BE49-F238E27FC236}">
              <a16:creationId xmlns:a16="http://schemas.microsoft.com/office/drawing/2014/main" id="{2A77ABDF-2C2F-4E64-B4EE-0C3E04C9AD22}"/>
            </a:ext>
          </a:extLst>
        </xdr:cNvPr>
        <xdr:cNvCxnSpPr/>
      </xdr:nvCxnSpPr>
      <xdr:spPr>
        <a:xfrm>
          <a:off x="6894980" y="770593"/>
          <a:ext cx="2956112" cy="0"/>
        </a:xfrm>
        <a:prstGeom prst="line">
          <a:avLst/>
        </a:prstGeom>
        <a:ln w="12700">
          <a:solidFill>
            <a:schemeClr val="bg2"/>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36</xdr:col>
      <xdr:colOff>449667</xdr:colOff>
      <xdr:row>4</xdr:row>
      <xdr:rowOff>4170</xdr:rowOff>
    </xdr:from>
    <xdr:to>
      <xdr:col>36</xdr:col>
      <xdr:colOff>2144514</xdr:colOff>
      <xdr:row>17</xdr:row>
      <xdr:rowOff>119525</xdr:rowOff>
    </xdr:to>
    <xdr:pic>
      <xdr:nvPicPr>
        <xdr:cNvPr id="9" name="Imagen 8">
          <a:extLst>
            <a:ext uri="{FF2B5EF4-FFF2-40B4-BE49-F238E27FC236}">
              <a16:creationId xmlns:a16="http://schemas.microsoft.com/office/drawing/2014/main" id="{21A2389D-43EA-4B53-B0D5-E7683CCDD1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09667" y="512170"/>
          <a:ext cx="1694847" cy="2134655"/>
        </a:xfrm>
        <a:prstGeom prst="rect">
          <a:avLst/>
        </a:prstGeom>
      </xdr:spPr>
    </xdr:pic>
    <xdr:clientData/>
  </xdr:twoCellAnchor>
  <xdr:oneCellAnchor>
    <xdr:from>
      <xdr:col>36</xdr:col>
      <xdr:colOff>535081</xdr:colOff>
      <xdr:row>15</xdr:row>
      <xdr:rowOff>65337</xdr:rowOff>
    </xdr:from>
    <xdr:ext cx="1454885" cy="655885"/>
    <xdr:sp macro="" textlink="$AR$5">
      <xdr:nvSpPr>
        <xdr:cNvPr id="10" name="Rectángulo 9">
          <a:extLst>
            <a:ext uri="{FF2B5EF4-FFF2-40B4-BE49-F238E27FC236}">
              <a16:creationId xmlns:a16="http://schemas.microsoft.com/office/drawing/2014/main" id="{F2AFE374-FD03-40DC-A3ED-B670A804F56D}"/>
            </a:ext>
          </a:extLst>
        </xdr:cNvPr>
        <xdr:cNvSpPr/>
      </xdr:nvSpPr>
      <xdr:spPr>
        <a:xfrm>
          <a:off x="10695081" y="2268787"/>
          <a:ext cx="1454885" cy="655885"/>
        </a:xfrm>
        <a:prstGeom prst="rect">
          <a:avLst/>
        </a:prstGeom>
        <a:noFill/>
      </xdr:spPr>
      <xdr:txBody>
        <a:bodyPr wrap="none" lIns="91440" tIns="45720" rIns="91440" bIns="45720">
          <a:spAutoFit/>
        </a:bodyPr>
        <a:lstStyle/>
        <a:p>
          <a:pPr algn="ctr"/>
          <a:fld id="{8F9CD6F2-196E-43D7-BDBC-597290E32B37}" type="TxLink">
            <a:rPr lang="en-US" sz="3600" b="1" i="0" u="none" strike="noStrike" cap="none" spc="0">
              <a:ln w="0">
                <a:solidFill>
                  <a:sysClr val="windowText" lastClr="000000"/>
                </a:solidFill>
              </a:ln>
              <a:solidFill>
                <a:schemeClr val="tx1"/>
              </a:solidFill>
              <a:effectLst>
                <a:outerShdw blurRad="38100" dist="19050" dir="2700000" algn="tl" rotWithShape="0">
                  <a:schemeClr val="dk1">
                    <a:alpha val="40000"/>
                  </a:schemeClr>
                </a:outerShdw>
              </a:effectLst>
              <a:latin typeface="Calibri"/>
              <a:ea typeface="Calibri"/>
              <a:cs typeface="Calibri"/>
            </a:rPr>
            <a:pPr algn="ctr"/>
            <a:t>+200 €</a:t>
          </a:fld>
          <a:endParaRPr lang="es-ES" sz="9600" b="1" cap="none" spc="0">
            <a:ln w="0">
              <a:solidFill>
                <a:sysClr val="windowText" lastClr="000000"/>
              </a:solidFill>
            </a:ln>
            <a:solidFill>
              <a:schemeClr val="tx1"/>
            </a:solidFill>
            <a:effectLst>
              <a:outerShdw blurRad="38100" dist="19050" dir="2700000" algn="tl" rotWithShape="0">
                <a:schemeClr val="dk1">
                  <a:alpha val="40000"/>
                </a:schemeClr>
              </a:outerShdw>
            </a:effectLst>
          </a:endParaRPr>
        </a:p>
      </xdr:txBody>
    </xdr:sp>
    <xdr:clientData/>
  </xdr:oneCellAnchor>
  <xdr:twoCellAnchor>
    <xdr:from>
      <xdr:col>27</xdr:col>
      <xdr:colOff>17930</xdr:colOff>
      <xdr:row>8</xdr:row>
      <xdr:rowOff>14945</xdr:rowOff>
    </xdr:from>
    <xdr:to>
      <xdr:col>35</xdr:col>
      <xdr:colOff>77694</xdr:colOff>
      <xdr:row>9</xdr:row>
      <xdr:rowOff>171828</xdr:rowOff>
    </xdr:to>
    <xdr:sp macro="" textlink="$AQ$10">
      <xdr:nvSpPr>
        <xdr:cNvPr id="11" name="CuadroTexto 10">
          <a:extLst>
            <a:ext uri="{FF2B5EF4-FFF2-40B4-BE49-F238E27FC236}">
              <a16:creationId xmlns:a16="http://schemas.microsoft.com/office/drawing/2014/main" id="{F336D01A-FAE1-471C-A89C-D05267C92AC5}"/>
            </a:ext>
          </a:extLst>
        </xdr:cNvPr>
        <xdr:cNvSpPr txBox="1"/>
      </xdr:nvSpPr>
      <xdr:spPr>
        <a:xfrm>
          <a:off x="6793380" y="1170645"/>
          <a:ext cx="3298264" cy="233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fld id="{99467D3F-B6FA-4FC5-8FC9-4E02F1AC5A9E}" type="TxLink">
            <a:rPr lang="en-US" sz="1000" b="0" i="0" u="none" strike="noStrike">
              <a:solidFill>
                <a:schemeClr val="bg1">
                  <a:lumMod val="65000"/>
                </a:schemeClr>
              </a:solidFill>
              <a:latin typeface="Calibri"/>
              <a:ea typeface="Calibri"/>
              <a:cs typeface="Calibri"/>
            </a:rPr>
            <a:pPr algn="l"/>
            <a:t>Periodo desde: 1/12 al 14/12 | Fecha pago: 18/12</a:t>
          </a:fld>
          <a:endParaRPr lang="es-ES" sz="600" b="0" i="0">
            <a:solidFill>
              <a:schemeClr val="bg1">
                <a:lumMod val="65000"/>
              </a:schemeClr>
            </a:solidFill>
          </a:endParaRPr>
        </a:p>
      </xdr:txBody>
    </xdr:sp>
    <xdr:clientData/>
  </xdr:twoCellAnchor>
  <xdr:twoCellAnchor>
    <xdr:from>
      <xdr:col>15</xdr:col>
      <xdr:colOff>338662</xdr:colOff>
      <xdr:row>1</xdr:row>
      <xdr:rowOff>0</xdr:rowOff>
    </xdr:from>
    <xdr:to>
      <xdr:col>25</xdr:col>
      <xdr:colOff>151890</xdr:colOff>
      <xdr:row>4</xdr:row>
      <xdr:rowOff>4563</xdr:rowOff>
    </xdr:to>
    <xdr:sp macro="" textlink="$CC$5">
      <xdr:nvSpPr>
        <xdr:cNvPr id="12" name="CuadroTexto 11">
          <a:extLst>
            <a:ext uri="{FF2B5EF4-FFF2-40B4-BE49-F238E27FC236}">
              <a16:creationId xmlns:a16="http://schemas.microsoft.com/office/drawing/2014/main" id="{82F899BD-69F4-40EE-9D47-AB2DEAEBD946}"/>
            </a:ext>
          </a:extLst>
        </xdr:cNvPr>
        <xdr:cNvSpPr txBox="1"/>
      </xdr:nvSpPr>
      <xdr:spPr>
        <a:xfrm>
          <a:off x="4885262" y="139700"/>
          <a:ext cx="1654728" cy="372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algn="r"/>
          <a:fld id="{BAA3FDE5-3E51-43CA-B47E-C3F4CB96EE07}" type="TxLink">
            <a:rPr lang="en-US" sz="800" b="0" i="0" u="none" strike="noStrike">
              <a:solidFill>
                <a:srgbClr val="FF0000"/>
              </a:solidFill>
              <a:latin typeface="Calibri"/>
              <a:ea typeface="Calibri"/>
              <a:cs typeface="Calibri"/>
            </a:rPr>
            <a:pPr algn="r"/>
            <a:t> </a:t>
          </a:fld>
          <a:endParaRPr lang="en-US" sz="500" b="0" i="0">
            <a:solidFill>
              <a:srgbClr val="FF0000"/>
            </a:solidFill>
          </a:endParaRPr>
        </a:p>
      </xdr:txBody>
    </xdr:sp>
    <xdr:clientData/>
  </xdr:twoCellAnchor>
</xdr:wsDr>
</file>

<file path=xl/theme/theme1.xml><?xml version="1.0" encoding="utf-8"?>
<a:theme xmlns:a="http://schemas.openxmlformats.org/drawingml/2006/main" name="Office Theme">
  <a:themeElements>
    <a:clrScheme name="Personalizado 1">
      <a:dk1>
        <a:sysClr val="windowText" lastClr="000000"/>
      </a:dk1>
      <a:lt1>
        <a:sysClr val="window" lastClr="FFFFFF"/>
      </a:lt1>
      <a:dk2>
        <a:srgbClr val="C30C3E"/>
      </a:dk2>
      <a:lt2>
        <a:srgbClr val="E7E6E6"/>
      </a:lt2>
      <a:accent1>
        <a:srgbClr val="007770"/>
      </a:accent1>
      <a:accent2>
        <a:srgbClr val="0F9ED5"/>
      </a:accent2>
      <a:accent3>
        <a:srgbClr val="E97132"/>
      </a:accent3>
      <a:accent4>
        <a:srgbClr val="A6A6A6"/>
      </a:accent4>
      <a:accent5>
        <a:srgbClr val="CCCC00"/>
      </a:accent5>
      <a:accent6>
        <a:srgbClr val="D9C0A9"/>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C2D09-3C86-4B65-9B34-E645F42994E3}">
  <sheetPr codeName="Hoja1">
    <tabColor rgb="FFFFFF00"/>
  </sheetPr>
  <dimension ref="A1:O8049"/>
  <sheetViews>
    <sheetView zoomScale="55" zoomScaleNormal="55" workbookViewId="0">
      <selection activeCell="C15" sqref="C15:E16"/>
    </sheetView>
  </sheetViews>
  <sheetFormatPr baseColWidth="10" defaultColWidth="10.90625" defaultRowHeight="14.5" x14ac:dyDescent="0.35"/>
  <cols>
    <col min="1" max="1" width="9" style="1" customWidth="1"/>
    <col min="2" max="2" width="5.26953125" style="1" bestFit="1" customWidth="1"/>
    <col min="3" max="3" width="18.36328125" style="1" bestFit="1" customWidth="1"/>
    <col min="4" max="4" width="18.36328125" style="1" customWidth="1"/>
    <col min="5" max="5" width="12.1796875" style="141" bestFit="1" customWidth="1"/>
    <col min="6" max="6" width="12" style="141" bestFit="1" customWidth="1"/>
    <col min="7" max="7" width="31.08984375" style="141" bestFit="1" customWidth="1"/>
    <col min="8" max="8" width="23.453125" style="141" bestFit="1" customWidth="1"/>
    <col min="9" max="9" width="16.1796875" style="141" customWidth="1"/>
    <col min="10" max="10" width="34.6328125" style="141" bestFit="1" customWidth="1"/>
    <col min="11" max="12" width="14.453125" style="142" customWidth="1"/>
    <col min="13" max="13" width="18.36328125" style="1" bestFit="1" customWidth="1"/>
    <col min="14" max="14" width="3.7265625" style="3" customWidth="1"/>
    <col min="15" max="15" width="13.90625" style="116" bestFit="1" customWidth="1"/>
    <col min="16" max="16384" width="10.90625" style="3"/>
  </cols>
  <sheetData>
    <row r="1" spans="1:15" ht="26" customHeight="1" x14ac:dyDescent="0.35">
      <c r="A1" s="111" t="s">
        <v>135</v>
      </c>
      <c r="B1" s="111" t="s">
        <v>137</v>
      </c>
      <c r="C1" s="111" t="s">
        <v>136</v>
      </c>
      <c r="D1" s="111" t="s">
        <v>8</v>
      </c>
      <c r="E1" s="141" t="s">
        <v>302</v>
      </c>
      <c r="F1" s="141" t="s">
        <v>283</v>
      </c>
      <c r="G1" s="141" t="s">
        <v>140</v>
      </c>
      <c r="H1" s="141" t="s">
        <v>6</v>
      </c>
      <c r="I1" s="141" t="s">
        <v>7</v>
      </c>
      <c r="J1" s="141" t="s">
        <v>8</v>
      </c>
      <c r="K1" s="142" t="s">
        <v>88</v>
      </c>
      <c r="L1" s="142" t="s">
        <v>303</v>
      </c>
      <c r="M1" s="111" t="s">
        <v>142</v>
      </c>
      <c r="O1" s="3"/>
    </row>
    <row r="2" spans="1:15" x14ac:dyDescent="0.35">
      <c r="A2" s="103">
        <f>IFERROR(VLOOKUP(F2,Códigos!$A$1:$B$29,2,0),"")</f>
        <v>458721</v>
      </c>
      <c r="B2" s="109">
        <f>IFERROR(IF(F2=F1,B1+1,1),0)</f>
        <v>1</v>
      </c>
      <c r="C2" s="103" t="str">
        <f t="shared" ref="C2" si="0">E2&amp;A2&amp;B2</f>
        <v>diciembre4587211</v>
      </c>
      <c r="D2" s="103" t="str">
        <f>J2</f>
        <v>Liliana Dominguez Salcedo</v>
      </c>
      <c r="E2" s="141" t="s">
        <v>138</v>
      </c>
      <c r="F2" s="141" t="s">
        <v>128</v>
      </c>
      <c r="G2" s="141" t="s">
        <v>147</v>
      </c>
      <c r="H2" s="141" t="s">
        <v>148</v>
      </c>
      <c r="I2" s="141" t="s">
        <v>5</v>
      </c>
      <c r="J2" s="141" t="s">
        <v>426</v>
      </c>
      <c r="K2" s="142">
        <v>22</v>
      </c>
      <c r="L2" s="142">
        <v>38</v>
      </c>
      <c r="M2" s="103" t="str">
        <f>A2&amp;E2</f>
        <v>458721diciembre</v>
      </c>
      <c r="O2" s="3"/>
    </row>
    <row r="3" spans="1:15" x14ac:dyDescent="0.35">
      <c r="A3" s="103">
        <f>IFERROR(VLOOKUP(F3,Códigos!$A$1:$B$29,2,0),"")</f>
        <v>458721</v>
      </c>
      <c r="B3" s="109">
        <f t="shared" ref="B3" si="1">IFERROR(IF(F3=F2,B2+1,1),0)</f>
        <v>2</v>
      </c>
      <c r="C3" s="103" t="str">
        <f t="shared" ref="C3" si="2">E3&amp;A3&amp;B3</f>
        <v>diciembre4587212</v>
      </c>
      <c r="D3" s="103" t="str">
        <f t="shared" ref="D3" si="3">J3</f>
        <v>Juan Pablo Ruiz Ñiguez</v>
      </c>
      <c r="E3" s="141" t="s">
        <v>138</v>
      </c>
      <c r="F3" s="141" t="s">
        <v>128</v>
      </c>
      <c r="G3" s="141" t="s">
        <v>154</v>
      </c>
      <c r="H3" s="141" t="s">
        <v>152</v>
      </c>
      <c r="I3" s="141" t="s">
        <v>0</v>
      </c>
      <c r="J3" s="141" t="s">
        <v>486</v>
      </c>
      <c r="K3" s="142">
        <v>6</v>
      </c>
      <c r="L3" s="142">
        <v>6</v>
      </c>
      <c r="M3" s="103" t="str">
        <f t="shared" ref="M3:M66" si="4">A3&amp;E3</f>
        <v>458721diciembre</v>
      </c>
      <c r="O3" s="3"/>
    </row>
    <row r="4" spans="1:15" x14ac:dyDescent="0.35">
      <c r="A4" s="103">
        <f>IFERROR(VLOOKUP(F4,Códigos!$A$1:$B$29,2,0),"")</f>
        <v>458721</v>
      </c>
      <c r="B4" s="109">
        <f t="shared" ref="B4:B67" si="5">IFERROR(IF(F4=F3,B3+1,1),0)</f>
        <v>3</v>
      </c>
      <c r="C4" s="103" t="str">
        <f t="shared" ref="C4:C67" si="6">E4&amp;A4&amp;B4</f>
        <v>diciembre4587213</v>
      </c>
      <c r="D4" s="103" t="str">
        <f t="shared" ref="D4:D67" si="7">J4</f>
        <v>Norberto Navarro Obrador</v>
      </c>
      <c r="E4" s="141" t="s">
        <v>138</v>
      </c>
      <c r="F4" s="141" t="s">
        <v>128</v>
      </c>
      <c r="G4" s="141" t="s">
        <v>154</v>
      </c>
      <c r="H4" s="141" t="s">
        <v>161</v>
      </c>
      <c r="I4" s="141" t="s">
        <v>149</v>
      </c>
      <c r="J4" s="141" t="s">
        <v>264</v>
      </c>
      <c r="K4" s="142">
        <v>13</v>
      </c>
      <c r="L4" s="142">
        <v>63</v>
      </c>
      <c r="M4" s="103" t="str">
        <f t="shared" si="4"/>
        <v>458721diciembre</v>
      </c>
      <c r="O4" s="3"/>
    </row>
    <row r="5" spans="1:15" x14ac:dyDescent="0.35">
      <c r="A5" s="103">
        <f>IFERROR(VLOOKUP(F5,Códigos!$A$1:$B$29,2,0),"")</f>
        <v>458721</v>
      </c>
      <c r="B5" s="109">
        <f t="shared" si="5"/>
        <v>4</v>
      </c>
      <c r="C5" s="103" t="str">
        <f t="shared" si="6"/>
        <v>diciembre4587214</v>
      </c>
      <c r="D5" s="103" t="str">
        <f t="shared" si="7"/>
        <v>Adam Kaab</v>
      </c>
      <c r="E5" s="141" t="s">
        <v>138</v>
      </c>
      <c r="F5" s="141" t="s">
        <v>128</v>
      </c>
      <c r="G5" s="141" t="s">
        <v>147</v>
      </c>
      <c r="H5" s="141" t="s">
        <v>152</v>
      </c>
      <c r="I5" s="141" t="s">
        <v>0</v>
      </c>
      <c r="J5" s="141" t="s">
        <v>487</v>
      </c>
      <c r="K5" s="142">
        <v>8</v>
      </c>
      <c r="L5" s="142">
        <v>8</v>
      </c>
      <c r="M5" s="103" t="str">
        <f t="shared" si="4"/>
        <v>458721diciembre</v>
      </c>
    </row>
    <row r="6" spans="1:15" x14ac:dyDescent="0.35">
      <c r="A6" s="103">
        <f>IFERROR(VLOOKUP(F6,Códigos!$A$1:$B$29,2,0),"")</f>
        <v>458721</v>
      </c>
      <c r="B6" s="109">
        <f t="shared" si="5"/>
        <v>5</v>
      </c>
      <c r="C6" s="103" t="str">
        <f t="shared" si="6"/>
        <v>diciembre4587215</v>
      </c>
      <c r="D6" s="103" t="str">
        <f t="shared" si="7"/>
        <v>Sergi Domenech Planelles</v>
      </c>
      <c r="E6" s="141" t="s">
        <v>138</v>
      </c>
      <c r="F6" s="141" t="s">
        <v>128</v>
      </c>
      <c r="G6" s="141" t="s">
        <v>147</v>
      </c>
      <c r="H6" s="141" t="s">
        <v>152</v>
      </c>
      <c r="I6" s="141" t="s">
        <v>0</v>
      </c>
      <c r="J6" s="141" t="s">
        <v>472</v>
      </c>
      <c r="K6" s="142">
        <v>12</v>
      </c>
      <c r="L6" s="142">
        <v>13</v>
      </c>
      <c r="M6" s="103" t="str">
        <f t="shared" si="4"/>
        <v>458721diciembre</v>
      </c>
    </row>
    <row r="7" spans="1:15" x14ac:dyDescent="0.35">
      <c r="A7" s="103">
        <f>IFERROR(VLOOKUP(F7,Códigos!$A$1:$B$29,2,0),"")</f>
        <v>458721</v>
      </c>
      <c r="B7" s="109">
        <f t="shared" si="5"/>
        <v>6</v>
      </c>
      <c r="C7" s="103" t="str">
        <f t="shared" si="6"/>
        <v>diciembre4587216</v>
      </c>
      <c r="D7" s="103" t="str">
        <f t="shared" si="7"/>
        <v>Dante Ronzoni Perlini</v>
      </c>
      <c r="E7" s="141" t="s">
        <v>138</v>
      </c>
      <c r="F7" s="141" t="s">
        <v>128</v>
      </c>
      <c r="G7" s="141" t="s">
        <v>155</v>
      </c>
      <c r="H7" s="141" t="s">
        <v>148</v>
      </c>
      <c r="I7" s="141" t="s">
        <v>149</v>
      </c>
      <c r="J7" s="141" t="s">
        <v>334</v>
      </c>
      <c r="K7" s="142">
        <v>11</v>
      </c>
      <c r="L7" s="142">
        <v>49</v>
      </c>
      <c r="M7" s="103" t="str">
        <f t="shared" si="4"/>
        <v>458721diciembre</v>
      </c>
    </row>
    <row r="8" spans="1:15" x14ac:dyDescent="0.35">
      <c r="A8" s="103">
        <f>IFERROR(VLOOKUP(F8,Códigos!$A$1:$B$29,2,0),"")</f>
        <v>458721</v>
      </c>
      <c r="B8" s="109">
        <f t="shared" si="5"/>
        <v>7</v>
      </c>
      <c r="C8" s="103" t="str">
        <f t="shared" si="6"/>
        <v>diciembre4587217</v>
      </c>
      <c r="D8" s="103" t="str">
        <f t="shared" si="7"/>
        <v>Nicolas Bermudez Duran</v>
      </c>
      <c r="E8" s="141" t="s">
        <v>138</v>
      </c>
      <c r="F8" s="141" t="s">
        <v>128</v>
      </c>
      <c r="G8" s="141" t="s">
        <v>147</v>
      </c>
      <c r="H8" s="141" t="s">
        <v>152</v>
      </c>
      <c r="I8" s="141" t="s">
        <v>0</v>
      </c>
      <c r="J8" s="141" t="s">
        <v>488</v>
      </c>
      <c r="K8" s="142">
        <v>9</v>
      </c>
      <c r="L8" s="142">
        <v>9</v>
      </c>
      <c r="M8" s="103" t="str">
        <f t="shared" si="4"/>
        <v>458721diciembre</v>
      </c>
    </row>
    <row r="9" spans="1:15" x14ac:dyDescent="0.35">
      <c r="A9" s="103">
        <f>IFERROR(VLOOKUP(F9,Códigos!$A$1:$B$29,2,0),"")</f>
        <v>458721</v>
      </c>
      <c r="B9" s="109">
        <f t="shared" si="5"/>
        <v>8</v>
      </c>
      <c r="C9" s="103" t="str">
        <f t="shared" si="6"/>
        <v>diciembre4587218</v>
      </c>
      <c r="D9" s="103" t="str">
        <f t="shared" si="7"/>
        <v>Francisco Javier Muñoz Ambit</v>
      </c>
      <c r="E9" s="141" t="s">
        <v>138</v>
      </c>
      <c r="F9" s="141" t="s">
        <v>128</v>
      </c>
      <c r="G9" s="141" t="s">
        <v>147</v>
      </c>
      <c r="H9" s="141" t="s">
        <v>161</v>
      </c>
      <c r="I9" s="141" t="s">
        <v>149</v>
      </c>
      <c r="J9" s="141" t="s">
        <v>333</v>
      </c>
      <c r="K9" s="142">
        <v>14</v>
      </c>
      <c r="L9" s="142">
        <v>69</v>
      </c>
      <c r="M9" s="103" t="str">
        <f t="shared" si="4"/>
        <v>458721diciembre</v>
      </c>
    </row>
    <row r="10" spans="1:15" x14ac:dyDescent="0.35">
      <c r="A10" s="103">
        <f>IFERROR(VLOOKUP(F10,Códigos!$A$1:$B$29,2,0),"")</f>
        <v>458721</v>
      </c>
      <c r="B10" s="109">
        <f t="shared" si="5"/>
        <v>9</v>
      </c>
      <c r="C10" s="103" t="str">
        <f t="shared" si="6"/>
        <v>diciembre4587219</v>
      </c>
      <c r="D10" s="103" t="str">
        <f t="shared" si="7"/>
        <v>David Salinas Artiaga</v>
      </c>
      <c r="E10" s="141" t="s">
        <v>138</v>
      </c>
      <c r="F10" s="141" t="s">
        <v>128</v>
      </c>
      <c r="G10" s="141" t="s">
        <v>155</v>
      </c>
      <c r="H10" s="141" t="s">
        <v>152</v>
      </c>
      <c r="I10" s="141" t="s">
        <v>1</v>
      </c>
      <c r="J10" s="141" t="s">
        <v>429</v>
      </c>
      <c r="K10" s="142">
        <v>12</v>
      </c>
      <c r="L10" s="142">
        <v>17</v>
      </c>
      <c r="M10" s="103" t="str">
        <f t="shared" si="4"/>
        <v>458721diciembre</v>
      </c>
    </row>
    <row r="11" spans="1:15" x14ac:dyDescent="0.35">
      <c r="A11" s="103">
        <f>IFERROR(VLOOKUP(F11,Códigos!$A$1:$B$29,2,0),"")</f>
        <v>458721</v>
      </c>
      <c r="B11" s="109">
        <f t="shared" si="5"/>
        <v>10</v>
      </c>
      <c r="C11" s="103" t="str">
        <f t="shared" si="6"/>
        <v>diciembre45872110</v>
      </c>
      <c r="D11" s="103" t="str">
        <f t="shared" si="7"/>
        <v>Daniel Monllor Picon</v>
      </c>
      <c r="E11" s="141" t="s">
        <v>138</v>
      </c>
      <c r="F11" s="141" t="s">
        <v>128</v>
      </c>
      <c r="G11" s="141" t="s">
        <v>154</v>
      </c>
      <c r="H11" s="141" t="s">
        <v>152</v>
      </c>
      <c r="I11" s="141" t="s">
        <v>0</v>
      </c>
      <c r="J11" s="141" t="s">
        <v>473</v>
      </c>
      <c r="K11" s="142">
        <v>7</v>
      </c>
      <c r="L11" s="142">
        <v>9</v>
      </c>
      <c r="M11" s="103" t="str">
        <f t="shared" si="4"/>
        <v>458721diciembre</v>
      </c>
    </row>
    <row r="12" spans="1:15" x14ac:dyDescent="0.35">
      <c r="A12" s="103">
        <f>IFERROR(VLOOKUP(F12,Códigos!$A$1:$B$29,2,0),"")</f>
        <v>458721</v>
      </c>
      <c r="B12" s="109">
        <f t="shared" si="5"/>
        <v>11</v>
      </c>
      <c r="C12" s="103" t="str">
        <f t="shared" si="6"/>
        <v>diciembre45872111</v>
      </c>
      <c r="D12" s="103" t="str">
        <f t="shared" si="7"/>
        <v>Alejandro Garcia Sanchez</v>
      </c>
      <c r="E12" s="141" t="s">
        <v>138</v>
      </c>
      <c r="F12" s="141" t="s">
        <v>128</v>
      </c>
      <c r="G12" s="141" t="s">
        <v>147</v>
      </c>
      <c r="H12" s="141" t="s">
        <v>161</v>
      </c>
      <c r="I12" s="141" t="s">
        <v>151</v>
      </c>
      <c r="J12" s="141" t="s">
        <v>150</v>
      </c>
      <c r="K12" s="142">
        <v>11</v>
      </c>
      <c r="L12" s="142">
        <v>138</v>
      </c>
      <c r="M12" s="103" t="str">
        <f t="shared" si="4"/>
        <v>458721diciembre</v>
      </c>
    </row>
    <row r="13" spans="1:15" x14ac:dyDescent="0.35">
      <c r="A13" s="103">
        <f>IFERROR(VLOOKUP(F13,Códigos!$A$1:$B$29,2,0),"")</f>
        <v>458721</v>
      </c>
      <c r="B13" s="109">
        <f t="shared" si="5"/>
        <v>12</v>
      </c>
      <c r="C13" s="103" t="str">
        <f t="shared" si="6"/>
        <v>diciembre45872112</v>
      </c>
      <c r="D13" s="103" t="str">
        <f t="shared" si="7"/>
        <v>Jose Luis Rius Castillo</v>
      </c>
      <c r="E13" s="141" t="s">
        <v>138</v>
      </c>
      <c r="F13" s="141" t="s">
        <v>128</v>
      </c>
      <c r="G13" s="141" t="s">
        <v>154</v>
      </c>
      <c r="H13" s="141" t="s">
        <v>148</v>
      </c>
      <c r="I13" s="141" t="s">
        <v>149</v>
      </c>
      <c r="J13" s="141" t="s">
        <v>339</v>
      </c>
      <c r="K13" s="142">
        <v>15</v>
      </c>
      <c r="L13" s="142">
        <v>50</v>
      </c>
      <c r="M13" s="103" t="str">
        <f t="shared" si="4"/>
        <v>458721diciembre</v>
      </c>
    </row>
    <row r="14" spans="1:15" x14ac:dyDescent="0.35">
      <c r="A14" s="103">
        <f>IFERROR(VLOOKUP(F14,Códigos!$A$1:$B$29,2,0),"")</f>
        <v>458721</v>
      </c>
      <c r="B14" s="109">
        <f t="shared" si="5"/>
        <v>13</v>
      </c>
      <c r="C14" s="103" t="str">
        <f t="shared" si="6"/>
        <v>diciembre45872113</v>
      </c>
      <c r="D14" s="103" t="str">
        <f t="shared" si="7"/>
        <v>Jonas Hjorth</v>
      </c>
      <c r="E14" s="141" t="s">
        <v>138</v>
      </c>
      <c r="F14" s="141" t="s">
        <v>128</v>
      </c>
      <c r="G14" s="141" t="s">
        <v>154</v>
      </c>
      <c r="H14" s="141" t="s">
        <v>152</v>
      </c>
      <c r="I14" s="141" t="s">
        <v>151</v>
      </c>
      <c r="J14" s="141" t="s">
        <v>156</v>
      </c>
      <c r="K14" s="142">
        <v>37</v>
      </c>
      <c r="L14" s="142">
        <v>170</v>
      </c>
      <c r="M14" s="103" t="str">
        <f t="shared" si="4"/>
        <v>458721diciembre</v>
      </c>
    </row>
    <row r="15" spans="1:15" x14ac:dyDescent="0.35">
      <c r="A15" s="103">
        <f>IFERROR(VLOOKUP(F15,Códigos!$A$1:$B$29,2,0),"")</f>
        <v>458721</v>
      </c>
      <c r="B15" s="109">
        <f t="shared" si="5"/>
        <v>14</v>
      </c>
      <c r="C15" s="103" t="str">
        <f t="shared" si="6"/>
        <v>diciembre45872114</v>
      </c>
      <c r="D15" s="103" t="str">
        <f t="shared" si="7"/>
        <v>Carlos Sobrado Guerra</v>
      </c>
      <c r="E15" s="141" t="s">
        <v>138</v>
      </c>
      <c r="F15" s="141" t="s">
        <v>128</v>
      </c>
      <c r="G15" s="141" t="s">
        <v>155</v>
      </c>
      <c r="H15" s="141" t="s">
        <v>152</v>
      </c>
      <c r="I15" s="141" t="s">
        <v>1</v>
      </c>
      <c r="J15" s="141" t="s">
        <v>471</v>
      </c>
      <c r="K15" s="142">
        <v>11</v>
      </c>
      <c r="L15" s="142">
        <v>13</v>
      </c>
      <c r="M15" s="103" t="str">
        <f t="shared" si="4"/>
        <v>458721diciembre</v>
      </c>
    </row>
    <row r="16" spans="1:15" x14ac:dyDescent="0.35">
      <c r="A16" s="103">
        <f>IFERROR(VLOOKUP(F16,Códigos!$A$1:$B$29,2,0),"")</f>
        <v>458721</v>
      </c>
      <c r="B16" s="109">
        <f t="shared" si="5"/>
        <v>15</v>
      </c>
      <c r="C16" s="103" t="str">
        <f t="shared" si="6"/>
        <v>diciembre45872115</v>
      </c>
      <c r="D16" s="103" t="str">
        <f t="shared" si="7"/>
        <v>Pablo Marin Vera</v>
      </c>
      <c r="E16" s="141" t="s">
        <v>138</v>
      </c>
      <c r="F16" s="141" t="s">
        <v>128</v>
      </c>
      <c r="G16" s="141" t="s">
        <v>147</v>
      </c>
      <c r="H16" s="141" t="s">
        <v>152</v>
      </c>
      <c r="I16" s="141" t="s">
        <v>5</v>
      </c>
      <c r="J16" s="141" t="s">
        <v>427</v>
      </c>
      <c r="K16" s="142">
        <v>9</v>
      </c>
      <c r="L16" s="142">
        <v>17</v>
      </c>
      <c r="M16" s="103" t="str">
        <f t="shared" si="4"/>
        <v>458721diciembre</v>
      </c>
    </row>
    <row r="17" spans="1:13" x14ac:dyDescent="0.35">
      <c r="A17" s="103">
        <f>IFERROR(VLOOKUP(F17,Códigos!$A$1:$B$29,2,0),"")</f>
        <v>458721</v>
      </c>
      <c r="B17" s="109">
        <f t="shared" si="5"/>
        <v>16</v>
      </c>
      <c r="C17" s="103" t="str">
        <f t="shared" si="6"/>
        <v>diciembre45872116</v>
      </c>
      <c r="D17" s="103" t="str">
        <f t="shared" si="7"/>
        <v>Irene Molina Mellado</v>
      </c>
      <c r="E17" s="141" t="s">
        <v>138</v>
      </c>
      <c r="F17" s="141" t="s">
        <v>128</v>
      </c>
      <c r="G17" s="141" t="s">
        <v>155</v>
      </c>
      <c r="H17" s="141" t="s">
        <v>152</v>
      </c>
      <c r="I17" s="141" t="s">
        <v>2</v>
      </c>
      <c r="J17" s="141" t="s">
        <v>489</v>
      </c>
      <c r="K17" s="142">
        <v>0</v>
      </c>
      <c r="L17" s="142">
        <v>0</v>
      </c>
      <c r="M17" s="103" t="str">
        <f t="shared" si="4"/>
        <v>458721diciembre</v>
      </c>
    </row>
    <row r="18" spans="1:13" x14ac:dyDescent="0.35">
      <c r="A18" s="103">
        <f>IFERROR(VLOOKUP(F18,Códigos!$A$1:$B$29,2,0),"")</f>
        <v>458721</v>
      </c>
      <c r="B18" s="109">
        <f t="shared" si="5"/>
        <v>17</v>
      </c>
      <c r="C18" s="103" t="str">
        <f t="shared" si="6"/>
        <v>diciembre45872117</v>
      </c>
      <c r="D18" s="103" t="str">
        <f t="shared" si="7"/>
        <v>Roberto Jimenez Paredes</v>
      </c>
      <c r="E18" s="141" t="s">
        <v>138</v>
      </c>
      <c r="F18" s="141" t="s">
        <v>128</v>
      </c>
      <c r="G18" s="141" t="s">
        <v>154</v>
      </c>
      <c r="H18" s="141" t="s">
        <v>152</v>
      </c>
      <c r="I18" s="141" t="s">
        <v>5</v>
      </c>
      <c r="J18" s="141" t="s">
        <v>428</v>
      </c>
      <c r="K18" s="142">
        <v>0</v>
      </c>
      <c r="L18" s="142">
        <v>3</v>
      </c>
      <c r="M18" s="103" t="str">
        <f t="shared" si="4"/>
        <v>458721diciembre</v>
      </c>
    </row>
    <row r="19" spans="1:13" x14ac:dyDescent="0.35">
      <c r="A19" s="103">
        <f>IFERROR(VLOOKUP(F19,Códigos!$A$1:$B$29,2,0),"")</f>
        <v>458721</v>
      </c>
      <c r="B19" s="109">
        <f t="shared" si="5"/>
        <v>18</v>
      </c>
      <c r="C19" s="103" t="str">
        <f t="shared" si="6"/>
        <v>diciembre45872118</v>
      </c>
      <c r="D19" s="103" t="str">
        <f t="shared" si="7"/>
        <v>Adrian Adrover Asensi</v>
      </c>
      <c r="E19" s="141" t="s">
        <v>138</v>
      </c>
      <c r="F19" s="141" t="s">
        <v>128</v>
      </c>
      <c r="G19" s="141" t="s">
        <v>154</v>
      </c>
      <c r="H19" s="141" t="s">
        <v>161</v>
      </c>
      <c r="I19" s="141" t="s">
        <v>151</v>
      </c>
      <c r="J19" s="141" t="s">
        <v>153</v>
      </c>
      <c r="K19" s="142">
        <v>11</v>
      </c>
      <c r="L19" s="142">
        <v>102</v>
      </c>
      <c r="M19" s="103" t="str">
        <f t="shared" si="4"/>
        <v>458721diciembre</v>
      </c>
    </row>
    <row r="20" spans="1:13" x14ac:dyDescent="0.35">
      <c r="A20" s="103">
        <f>IFERROR(VLOOKUP(F20,Códigos!$A$1:$B$29,2,0),"")</f>
        <v>458721</v>
      </c>
      <c r="B20" s="109">
        <f t="shared" si="5"/>
        <v>19</v>
      </c>
      <c r="C20" s="103" t="str">
        <f t="shared" si="6"/>
        <v>diciembre45872119</v>
      </c>
      <c r="D20" s="103" t="str">
        <f t="shared" si="7"/>
        <v>Raul Gonzalez Robles</v>
      </c>
      <c r="E20" s="141" t="s">
        <v>138</v>
      </c>
      <c r="F20" s="141" t="s">
        <v>128</v>
      </c>
      <c r="G20" s="141" t="s">
        <v>155</v>
      </c>
      <c r="H20" s="141" t="s">
        <v>152</v>
      </c>
      <c r="I20" s="141" t="s">
        <v>2</v>
      </c>
      <c r="J20" s="141" t="s">
        <v>490</v>
      </c>
      <c r="K20" s="142">
        <v>0</v>
      </c>
      <c r="L20" s="142">
        <v>0</v>
      </c>
      <c r="M20" s="103" t="str">
        <f t="shared" si="4"/>
        <v>458721diciembre</v>
      </c>
    </row>
    <row r="21" spans="1:13" x14ac:dyDescent="0.35">
      <c r="A21" s="103">
        <f>IFERROR(VLOOKUP(F21,Códigos!$A$1:$B$29,2,0),"")</f>
        <v>458721</v>
      </c>
      <c r="B21" s="109">
        <f t="shared" si="5"/>
        <v>20</v>
      </c>
      <c r="C21" s="103" t="str">
        <f t="shared" si="6"/>
        <v>diciembre45872120</v>
      </c>
      <c r="D21" s="103" t="str">
        <f t="shared" si="7"/>
        <v>Ismael De la Torre Fernandez</v>
      </c>
      <c r="E21" s="141" t="s">
        <v>138</v>
      </c>
      <c r="F21" s="141" t="s">
        <v>128</v>
      </c>
      <c r="G21" s="141" t="s">
        <v>155</v>
      </c>
      <c r="H21" s="141" t="s">
        <v>152</v>
      </c>
      <c r="I21" s="141" t="s">
        <v>0</v>
      </c>
      <c r="J21" s="141" t="s">
        <v>491</v>
      </c>
      <c r="K21" s="142">
        <v>4</v>
      </c>
      <c r="L21" s="142">
        <v>4</v>
      </c>
      <c r="M21" s="103" t="str">
        <f t="shared" si="4"/>
        <v>458721diciembre</v>
      </c>
    </row>
    <row r="22" spans="1:13" x14ac:dyDescent="0.35">
      <c r="A22" s="103">
        <f>IFERROR(VLOOKUP(F22,Códigos!$A$1:$B$29,2,0),"")</f>
        <v>458721</v>
      </c>
      <c r="B22" s="109">
        <f t="shared" si="5"/>
        <v>21</v>
      </c>
      <c r="C22" s="103" t="str">
        <f t="shared" si="6"/>
        <v>diciembre45872121</v>
      </c>
      <c r="D22" s="103" t="str">
        <f t="shared" si="7"/>
        <v>Krasimira Zdravkova Kuzmanova</v>
      </c>
      <c r="E22" s="141" t="s">
        <v>138</v>
      </c>
      <c r="F22" s="141" t="s">
        <v>128</v>
      </c>
      <c r="G22" s="141" t="s">
        <v>154</v>
      </c>
      <c r="H22" s="141" t="s">
        <v>152</v>
      </c>
      <c r="I22" s="141" t="s">
        <v>151</v>
      </c>
      <c r="J22" s="141" t="s">
        <v>263</v>
      </c>
      <c r="K22" s="142">
        <v>0</v>
      </c>
      <c r="L22" s="142">
        <v>0</v>
      </c>
      <c r="M22" s="103" t="str">
        <f t="shared" si="4"/>
        <v>458721diciembre</v>
      </c>
    </row>
    <row r="23" spans="1:13" x14ac:dyDescent="0.35">
      <c r="A23" s="103">
        <f>IFERROR(VLOOKUP(F23,Códigos!$A$1:$B$29,2,0),"")</f>
        <v>458721</v>
      </c>
      <c r="B23" s="109">
        <f t="shared" si="5"/>
        <v>22</v>
      </c>
      <c r="C23" s="103" t="str">
        <f t="shared" si="6"/>
        <v>diciembre45872122</v>
      </c>
      <c r="D23" s="103" t="str">
        <f t="shared" si="7"/>
        <v>Osvaldo Esteban Gualda Ismael</v>
      </c>
      <c r="E23" s="141" t="s">
        <v>138</v>
      </c>
      <c r="F23" s="141" t="s">
        <v>128</v>
      </c>
      <c r="G23" s="141" t="s">
        <v>147</v>
      </c>
      <c r="H23" s="141" t="s">
        <v>148</v>
      </c>
      <c r="I23" s="141" t="s">
        <v>5</v>
      </c>
      <c r="J23" s="141" t="s">
        <v>387</v>
      </c>
      <c r="K23" s="142">
        <v>13</v>
      </c>
      <c r="L23" s="142">
        <v>28</v>
      </c>
      <c r="M23" s="103" t="str">
        <f t="shared" si="4"/>
        <v>458721diciembre</v>
      </c>
    </row>
    <row r="24" spans="1:13" x14ac:dyDescent="0.35">
      <c r="A24" s="103">
        <f>IFERROR(VLOOKUP(F24,Códigos!$A$1:$B$29,2,0),"")</f>
        <v>124398</v>
      </c>
      <c r="B24" s="109">
        <f t="shared" si="5"/>
        <v>1</v>
      </c>
      <c r="C24" s="103" t="str">
        <f t="shared" si="6"/>
        <v>diciembre1243981</v>
      </c>
      <c r="D24" s="103" t="str">
        <f t="shared" si="7"/>
        <v>Antonio Perez Viñolo</v>
      </c>
      <c r="E24" s="141" t="s">
        <v>138</v>
      </c>
      <c r="F24" s="141" t="s">
        <v>97</v>
      </c>
      <c r="G24" s="141" t="s">
        <v>157</v>
      </c>
      <c r="H24" s="141" t="s">
        <v>152</v>
      </c>
      <c r="I24" s="141" t="s">
        <v>1</v>
      </c>
      <c r="J24" s="141" t="s">
        <v>452</v>
      </c>
      <c r="K24" s="142">
        <v>7</v>
      </c>
      <c r="L24" s="142">
        <v>9</v>
      </c>
      <c r="M24" s="103" t="str">
        <f t="shared" si="4"/>
        <v>124398diciembre</v>
      </c>
    </row>
    <row r="25" spans="1:13" x14ac:dyDescent="0.35">
      <c r="A25" s="103">
        <f>IFERROR(VLOOKUP(F25,Códigos!$A$1:$B$29,2,0),"")</f>
        <v>124398</v>
      </c>
      <c r="B25" s="109">
        <f t="shared" si="5"/>
        <v>2</v>
      </c>
      <c r="C25" s="103" t="str">
        <f t="shared" si="6"/>
        <v>diciembre1243982</v>
      </c>
      <c r="D25" s="103" t="str">
        <f t="shared" si="7"/>
        <v>Luis Fernando Cardona Gonzalez</v>
      </c>
      <c r="E25" s="141" t="s">
        <v>138</v>
      </c>
      <c r="F25" s="141" t="s">
        <v>97</v>
      </c>
      <c r="G25" s="141" t="s">
        <v>157</v>
      </c>
      <c r="H25" s="141" t="s">
        <v>148</v>
      </c>
      <c r="I25" s="141" t="s">
        <v>151</v>
      </c>
      <c r="J25" s="141" t="s">
        <v>158</v>
      </c>
      <c r="K25" s="142">
        <v>0</v>
      </c>
      <c r="L25" s="142">
        <v>56</v>
      </c>
      <c r="M25" s="103" t="str">
        <f t="shared" si="4"/>
        <v>124398diciembre</v>
      </c>
    </row>
    <row r="26" spans="1:13" x14ac:dyDescent="0.35">
      <c r="A26" s="103">
        <f>IFERROR(VLOOKUP(F26,Códigos!$A$1:$B$29,2,0),"")</f>
        <v>124398</v>
      </c>
      <c r="B26" s="109">
        <f t="shared" si="5"/>
        <v>3</v>
      </c>
      <c r="C26" s="103" t="str">
        <f t="shared" si="6"/>
        <v>diciembre1243983</v>
      </c>
      <c r="D26" s="103" t="str">
        <f t="shared" si="7"/>
        <v>Darius Emanuel Luca</v>
      </c>
      <c r="E26" s="141" t="s">
        <v>138</v>
      </c>
      <c r="F26" s="141" t="s">
        <v>97</v>
      </c>
      <c r="G26" s="141" t="s">
        <v>157</v>
      </c>
      <c r="H26" s="141" t="s">
        <v>152</v>
      </c>
      <c r="I26" s="141" t="s">
        <v>2</v>
      </c>
      <c r="J26" s="141" t="s">
        <v>492</v>
      </c>
      <c r="K26" s="142">
        <v>0</v>
      </c>
      <c r="L26" s="142">
        <v>0</v>
      </c>
      <c r="M26" s="103" t="str">
        <f t="shared" si="4"/>
        <v>124398diciembre</v>
      </c>
    </row>
    <row r="27" spans="1:13" x14ac:dyDescent="0.35">
      <c r="A27" s="103">
        <f>IFERROR(VLOOKUP(F27,Códigos!$A$1:$B$29,2,0),"")</f>
        <v>124398</v>
      </c>
      <c r="B27" s="109">
        <f t="shared" si="5"/>
        <v>4</v>
      </c>
      <c r="C27" s="103" t="str">
        <f t="shared" si="6"/>
        <v>diciembre1243984</v>
      </c>
      <c r="D27" s="103" t="str">
        <f t="shared" si="7"/>
        <v>Victor Tortosa Capilla</v>
      </c>
      <c r="E27" s="141" t="s">
        <v>138</v>
      </c>
      <c r="F27" s="141" t="s">
        <v>97</v>
      </c>
      <c r="G27" s="141" t="s">
        <v>157</v>
      </c>
      <c r="H27" s="141" t="s">
        <v>148</v>
      </c>
      <c r="I27" s="141" t="s">
        <v>4</v>
      </c>
      <c r="J27" s="141" t="s">
        <v>376</v>
      </c>
      <c r="K27" s="142">
        <v>12</v>
      </c>
      <c r="L27" s="142">
        <v>29</v>
      </c>
      <c r="M27" s="103" t="str">
        <f t="shared" si="4"/>
        <v>124398diciembre</v>
      </c>
    </row>
    <row r="28" spans="1:13" x14ac:dyDescent="0.35">
      <c r="A28" s="103">
        <f>IFERROR(VLOOKUP(F28,Códigos!$A$1:$B$29,2,0),"")</f>
        <v>124398</v>
      </c>
      <c r="B28" s="109">
        <f t="shared" si="5"/>
        <v>5</v>
      </c>
      <c r="C28" s="103" t="str">
        <f t="shared" si="6"/>
        <v>diciembre1243985</v>
      </c>
      <c r="D28" s="103" t="str">
        <f t="shared" si="7"/>
        <v>Pedro Manuel Fernandez Cortes</v>
      </c>
      <c r="E28" s="141" t="s">
        <v>138</v>
      </c>
      <c r="F28" s="141" t="s">
        <v>97</v>
      </c>
      <c r="G28" s="141" t="s">
        <v>157</v>
      </c>
      <c r="H28" s="141" t="s">
        <v>152</v>
      </c>
      <c r="I28" s="141" t="s">
        <v>1</v>
      </c>
      <c r="J28" s="141" t="s">
        <v>453</v>
      </c>
      <c r="K28" s="142">
        <v>6</v>
      </c>
      <c r="L28" s="142">
        <v>9</v>
      </c>
      <c r="M28" s="103" t="str">
        <f t="shared" si="4"/>
        <v>124398diciembre</v>
      </c>
    </row>
    <row r="29" spans="1:13" x14ac:dyDescent="0.35">
      <c r="A29" s="103">
        <f>IFERROR(VLOOKUP(F29,Códigos!$A$1:$B$29,2,0),"")</f>
        <v>124398</v>
      </c>
      <c r="B29" s="109">
        <f t="shared" si="5"/>
        <v>6</v>
      </c>
      <c r="C29" s="103" t="str">
        <f t="shared" si="6"/>
        <v>diciembre1243986</v>
      </c>
      <c r="D29" s="103" t="str">
        <f t="shared" si="7"/>
        <v>Nathanael Paz Tejero</v>
      </c>
      <c r="E29" s="141" t="s">
        <v>138</v>
      </c>
      <c r="F29" s="141" t="s">
        <v>97</v>
      </c>
      <c r="G29" s="141" t="s">
        <v>157</v>
      </c>
      <c r="H29" s="141" t="s">
        <v>148</v>
      </c>
      <c r="I29" s="141" t="s">
        <v>151</v>
      </c>
      <c r="J29" s="141" t="s">
        <v>159</v>
      </c>
      <c r="K29" s="142">
        <v>19</v>
      </c>
      <c r="L29" s="142">
        <v>99</v>
      </c>
      <c r="M29" s="103" t="str">
        <f t="shared" si="4"/>
        <v>124398diciembre</v>
      </c>
    </row>
    <row r="30" spans="1:13" x14ac:dyDescent="0.35">
      <c r="A30" s="103">
        <f>IFERROR(VLOOKUP(F30,Códigos!$A$1:$B$29,2,0),"")</f>
        <v>436941</v>
      </c>
      <c r="B30" s="109">
        <f t="shared" si="5"/>
        <v>1</v>
      </c>
      <c r="C30" s="103" t="str">
        <f t="shared" si="6"/>
        <v>diciembre4369411</v>
      </c>
      <c r="D30" s="103" t="str">
        <f t="shared" si="7"/>
        <v>Daniel Garcia Pereira</v>
      </c>
      <c r="E30" s="141" t="s">
        <v>138</v>
      </c>
      <c r="F30" s="141" t="s">
        <v>117</v>
      </c>
      <c r="G30" s="141" t="s">
        <v>163</v>
      </c>
      <c r="H30" s="141" t="s">
        <v>148</v>
      </c>
      <c r="I30" s="141" t="s">
        <v>149</v>
      </c>
      <c r="J30" s="141" t="s">
        <v>266</v>
      </c>
      <c r="K30" s="142">
        <v>11</v>
      </c>
      <c r="L30" s="142">
        <v>56</v>
      </c>
      <c r="M30" s="103" t="str">
        <f t="shared" si="4"/>
        <v>436941diciembre</v>
      </c>
    </row>
    <row r="31" spans="1:13" x14ac:dyDescent="0.35">
      <c r="A31" s="103">
        <f>IFERROR(VLOOKUP(F31,Códigos!$A$1:$B$29,2,0),"")</f>
        <v>436941</v>
      </c>
      <c r="B31" s="109">
        <f t="shared" si="5"/>
        <v>2</v>
      </c>
      <c r="C31" s="103" t="str">
        <f t="shared" si="6"/>
        <v>diciembre4369412</v>
      </c>
      <c r="D31" s="103" t="str">
        <f t="shared" si="7"/>
        <v>Allison Nicole Bohorquez Castro</v>
      </c>
      <c r="E31" s="141" t="s">
        <v>138</v>
      </c>
      <c r="F31" s="141" t="s">
        <v>117</v>
      </c>
      <c r="G31" s="141" t="s">
        <v>169</v>
      </c>
      <c r="H31" s="141" t="s">
        <v>152</v>
      </c>
      <c r="I31" s="141" t="s">
        <v>5</v>
      </c>
      <c r="J31" s="141" t="s">
        <v>389</v>
      </c>
      <c r="K31" s="142">
        <v>10</v>
      </c>
      <c r="L31" s="142">
        <v>15</v>
      </c>
      <c r="M31" s="103" t="str">
        <f t="shared" si="4"/>
        <v>436941diciembre</v>
      </c>
    </row>
    <row r="32" spans="1:13" x14ac:dyDescent="0.35">
      <c r="A32" s="103">
        <f>IFERROR(VLOOKUP(F32,Códigos!$A$1:$B$29,2,0),"")</f>
        <v>436941</v>
      </c>
      <c r="B32" s="109">
        <f t="shared" si="5"/>
        <v>3</v>
      </c>
      <c r="C32" s="103" t="str">
        <f t="shared" si="6"/>
        <v>diciembre4369413</v>
      </c>
      <c r="D32" s="103" t="str">
        <f t="shared" si="7"/>
        <v>Antonio Jesus Avila Diaz</v>
      </c>
      <c r="E32" s="141" t="s">
        <v>138</v>
      </c>
      <c r="F32" s="141" t="s">
        <v>117</v>
      </c>
      <c r="G32" s="141" t="s">
        <v>160</v>
      </c>
      <c r="H32" s="141" t="s">
        <v>148</v>
      </c>
      <c r="I32" s="141" t="s">
        <v>149</v>
      </c>
      <c r="J32" s="141" t="s">
        <v>304</v>
      </c>
      <c r="K32" s="142">
        <v>10</v>
      </c>
      <c r="L32" s="142">
        <v>85</v>
      </c>
      <c r="M32" s="103" t="str">
        <f t="shared" si="4"/>
        <v>436941diciembre</v>
      </c>
    </row>
    <row r="33" spans="1:13" x14ac:dyDescent="0.35">
      <c r="A33" s="103">
        <f>IFERROR(VLOOKUP(F33,Códigos!$A$1:$B$29,2,0),"")</f>
        <v>436941</v>
      </c>
      <c r="B33" s="109">
        <f t="shared" si="5"/>
        <v>4</v>
      </c>
      <c r="C33" s="103" t="str">
        <f t="shared" si="6"/>
        <v>diciembre4369414</v>
      </c>
      <c r="D33" s="103" t="str">
        <f t="shared" si="7"/>
        <v>David Moreno Piñar</v>
      </c>
      <c r="E33" s="141" t="s">
        <v>138</v>
      </c>
      <c r="F33" s="141" t="s">
        <v>117</v>
      </c>
      <c r="G33" s="141" t="s">
        <v>163</v>
      </c>
      <c r="H33" s="141" t="s">
        <v>152</v>
      </c>
      <c r="I33" s="141" t="s">
        <v>5</v>
      </c>
      <c r="J33" s="141" t="s">
        <v>391</v>
      </c>
      <c r="K33" s="142">
        <v>5</v>
      </c>
      <c r="L33" s="142">
        <v>11</v>
      </c>
      <c r="M33" s="103" t="str">
        <f t="shared" si="4"/>
        <v>436941diciembre</v>
      </c>
    </row>
    <row r="34" spans="1:13" x14ac:dyDescent="0.35">
      <c r="A34" s="103">
        <f>IFERROR(VLOOKUP(F34,Códigos!$A$1:$B$29,2,0),"")</f>
        <v>436941</v>
      </c>
      <c r="B34" s="109">
        <f t="shared" si="5"/>
        <v>5</v>
      </c>
      <c r="C34" s="103" t="str">
        <f t="shared" si="6"/>
        <v>diciembre4369415</v>
      </c>
      <c r="D34" s="103" t="str">
        <f t="shared" si="7"/>
        <v>Daniel Gustavo Tellez Gutierrez</v>
      </c>
      <c r="E34" s="141" t="s">
        <v>138</v>
      </c>
      <c r="F34" s="141" t="s">
        <v>117</v>
      </c>
      <c r="G34" s="141" t="s">
        <v>163</v>
      </c>
      <c r="H34" s="141" t="s">
        <v>148</v>
      </c>
      <c r="I34" s="141" t="s">
        <v>149</v>
      </c>
      <c r="J34" s="141" t="s">
        <v>296</v>
      </c>
      <c r="K34" s="142">
        <v>10</v>
      </c>
      <c r="L34" s="142">
        <v>52</v>
      </c>
      <c r="M34" s="103" t="str">
        <f t="shared" si="4"/>
        <v>436941diciembre</v>
      </c>
    </row>
    <row r="35" spans="1:13" x14ac:dyDescent="0.35">
      <c r="A35" s="103">
        <f>IFERROR(VLOOKUP(F35,Códigos!$A$1:$B$29,2,0),"")</f>
        <v>436941</v>
      </c>
      <c r="B35" s="109">
        <f t="shared" si="5"/>
        <v>6</v>
      </c>
      <c r="C35" s="103" t="str">
        <f t="shared" si="6"/>
        <v>diciembre4369416</v>
      </c>
      <c r="D35" s="103" t="str">
        <f t="shared" si="7"/>
        <v>Michael Rivera Delgado</v>
      </c>
      <c r="E35" s="141" t="s">
        <v>138</v>
      </c>
      <c r="F35" s="141" t="s">
        <v>117</v>
      </c>
      <c r="G35" s="141" t="s">
        <v>163</v>
      </c>
      <c r="H35" s="141" t="s">
        <v>161</v>
      </c>
      <c r="I35" s="141" t="s">
        <v>149</v>
      </c>
      <c r="J35" s="141" t="s">
        <v>463</v>
      </c>
      <c r="K35" s="142">
        <v>15</v>
      </c>
      <c r="L35" s="142">
        <v>65</v>
      </c>
      <c r="M35" s="103" t="str">
        <f t="shared" si="4"/>
        <v>436941diciembre</v>
      </c>
    </row>
    <row r="36" spans="1:13" x14ac:dyDescent="0.35">
      <c r="A36" s="103">
        <f>IFERROR(VLOOKUP(F36,Códigos!$A$1:$B$29,2,0),"")</f>
        <v>436941</v>
      </c>
      <c r="B36" s="109">
        <f t="shared" si="5"/>
        <v>7</v>
      </c>
      <c r="C36" s="103" t="str">
        <f t="shared" si="6"/>
        <v>diciembre4369417</v>
      </c>
      <c r="D36" s="103" t="str">
        <f t="shared" si="7"/>
        <v>Nathan Bessa Oliveira</v>
      </c>
      <c r="E36" s="141" t="s">
        <v>138</v>
      </c>
      <c r="F36" s="141" t="s">
        <v>117</v>
      </c>
      <c r="G36" s="141" t="s">
        <v>169</v>
      </c>
      <c r="H36" s="141" t="s">
        <v>148</v>
      </c>
      <c r="I36" s="141" t="s">
        <v>149</v>
      </c>
      <c r="J36" s="141" t="s">
        <v>294</v>
      </c>
      <c r="K36" s="142">
        <v>1</v>
      </c>
      <c r="L36" s="142">
        <v>31</v>
      </c>
      <c r="M36" s="103" t="str">
        <f t="shared" si="4"/>
        <v>436941diciembre</v>
      </c>
    </row>
    <row r="37" spans="1:13" x14ac:dyDescent="0.35">
      <c r="A37" s="103">
        <f>IFERROR(VLOOKUP(F37,Códigos!$A$1:$B$29,2,0),"")</f>
        <v>436941</v>
      </c>
      <c r="B37" s="109">
        <f t="shared" si="5"/>
        <v>8</v>
      </c>
      <c r="C37" s="103" t="str">
        <f t="shared" si="6"/>
        <v>diciembre4369418</v>
      </c>
      <c r="D37" s="103" t="str">
        <f t="shared" si="7"/>
        <v>Elena Piñol Gimeno</v>
      </c>
      <c r="E37" s="141" t="s">
        <v>138</v>
      </c>
      <c r="F37" s="141" t="s">
        <v>117</v>
      </c>
      <c r="G37" s="141" t="s">
        <v>169</v>
      </c>
      <c r="H37" s="141" t="s">
        <v>148</v>
      </c>
      <c r="I37" s="141" t="s">
        <v>149</v>
      </c>
      <c r="J37" s="141" t="s">
        <v>327</v>
      </c>
      <c r="K37" s="142">
        <v>17</v>
      </c>
      <c r="L37" s="142">
        <v>59</v>
      </c>
      <c r="M37" s="103" t="str">
        <f t="shared" si="4"/>
        <v>436941diciembre</v>
      </c>
    </row>
    <row r="38" spans="1:13" x14ac:dyDescent="0.35">
      <c r="A38" s="103">
        <f>IFERROR(VLOOKUP(F38,Códigos!$A$1:$B$29,2,0),"")</f>
        <v>436941</v>
      </c>
      <c r="B38" s="109">
        <f t="shared" si="5"/>
        <v>9</v>
      </c>
      <c r="C38" s="103" t="str">
        <f t="shared" si="6"/>
        <v>diciembre4369419</v>
      </c>
      <c r="D38" s="103" t="str">
        <f t="shared" si="7"/>
        <v>Lidia Camacho Peregrina</v>
      </c>
      <c r="E38" s="141" t="s">
        <v>138</v>
      </c>
      <c r="F38" s="141" t="s">
        <v>117</v>
      </c>
      <c r="G38" s="141" t="s">
        <v>160</v>
      </c>
      <c r="H38" s="141" t="s">
        <v>152</v>
      </c>
      <c r="I38" s="141" t="s">
        <v>0</v>
      </c>
      <c r="J38" s="141" t="s">
        <v>462</v>
      </c>
      <c r="K38" s="142">
        <v>4</v>
      </c>
      <c r="L38" s="142">
        <v>5</v>
      </c>
      <c r="M38" s="103" t="str">
        <f t="shared" si="4"/>
        <v>436941diciembre</v>
      </c>
    </row>
    <row r="39" spans="1:13" x14ac:dyDescent="0.35">
      <c r="A39" s="103">
        <f>IFERROR(VLOOKUP(F39,Códigos!$A$1:$B$29,2,0),"")</f>
        <v>436941</v>
      </c>
      <c r="B39" s="109">
        <f t="shared" si="5"/>
        <v>10</v>
      </c>
      <c r="C39" s="103" t="str">
        <f t="shared" si="6"/>
        <v>diciembre43694110</v>
      </c>
      <c r="D39" s="103" t="str">
        <f t="shared" si="7"/>
        <v>Juan Luis Nieto Davila</v>
      </c>
      <c r="E39" s="141" t="s">
        <v>138</v>
      </c>
      <c r="F39" s="141" t="s">
        <v>117</v>
      </c>
      <c r="G39" s="141" t="s">
        <v>160</v>
      </c>
      <c r="H39" s="141" t="s">
        <v>152</v>
      </c>
      <c r="I39" s="141" t="s">
        <v>1</v>
      </c>
      <c r="J39" s="141" t="s">
        <v>461</v>
      </c>
      <c r="K39" s="142">
        <v>8</v>
      </c>
      <c r="L39" s="142">
        <v>11</v>
      </c>
      <c r="M39" s="103" t="str">
        <f t="shared" si="4"/>
        <v>436941diciembre</v>
      </c>
    </row>
    <row r="40" spans="1:13" x14ac:dyDescent="0.35">
      <c r="A40" s="103">
        <f>IFERROR(VLOOKUP(F40,Códigos!$A$1:$B$29,2,0),"")</f>
        <v>436941</v>
      </c>
      <c r="B40" s="109">
        <f t="shared" si="5"/>
        <v>11</v>
      </c>
      <c r="C40" s="103" t="str">
        <f t="shared" si="6"/>
        <v>diciembre43694111</v>
      </c>
      <c r="D40" s="103" t="str">
        <f t="shared" si="7"/>
        <v>Juan Sarthou</v>
      </c>
      <c r="E40" s="141" t="s">
        <v>138</v>
      </c>
      <c r="F40" s="141" t="s">
        <v>117</v>
      </c>
      <c r="G40" s="141" t="s">
        <v>169</v>
      </c>
      <c r="H40" s="141" t="s">
        <v>148</v>
      </c>
      <c r="I40" s="141" t="s">
        <v>4</v>
      </c>
      <c r="J40" s="141" t="s">
        <v>377</v>
      </c>
      <c r="K40" s="142">
        <v>12</v>
      </c>
      <c r="L40" s="142">
        <v>33</v>
      </c>
      <c r="M40" s="103" t="str">
        <f t="shared" si="4"/>
        <v>436941diciembre</v>
      </c>
    </row>
    <row r="41" spans="1:13" x14ac:dyDescent="0.35">
      <c r="A41" s="103">
        <f>IFERROR(VLOOKUP(F41,Códigos!$A$1:$B$29,2,0),"")</f>
        <v>436941</v>
      </c>
      <c r="B41" s="109">
        <f t="shared" si="5"/>
        <v>12</v>
      </c>
      <c r="C41" s="103" t="str">
        <f t="shared" si="6"/>
        <v>diciembre43694112</v>
      </c>
      <c r="D41" s="103" t="str">
        <f t="shared" si="7"/>
        <v>Oriol Gracia Aguilar</v>
      </c>
      <c r="E41" s="141" t="s">
        <v>138</v>
      </c>
      <c r="F41" s="141" t="s">
        <v>117</v>
      </c>
      <c r="G41" s="141" t="s">
        <v>160</v>
      </c>
      <c r="H41" s="141" t="s">
        <v>152</v>
      </c>
      <c r="I41" s="141" t="s">
        <v>5</v>
      </c>
      <c r="J41" s="141" t="s">
        <v>390</v>
      </c>
      <c r="K41" s="142">
        <v>6</v>
      </c>
      <c r="L41" s="142">
        <v>11</v>
      </c>
      <c r="M41" s="103" t="str">
        <f t="shared" si="4"/>
        <v>436941diciembre</v>
      </c>
    </row>
    <row r="42" spans="1:13" x14ac:dyDescent="0.35">
      <c r="A42" s="103">
        <f>IFERROR(VLOOKUP(F42,Códigos!$A$1:$B$29,2,0),"")</f>
        <v>436941</v>
      </c>
      <c r="B42" s="109">
        <f t="shared" si="5"/>
        <v>13</v>
      </c>
      <c r="C42" s="103" t="str">
        <f t="shared" si="6"/>
        <v>diciembre43694113</v>
      </c>
      <c r="D42" s="103" t="str">
        <f t="shared" si="7"/>
        <v>Daniel Esteban Tovar Tarazona</v>
      </c>
      <c r="E42" s="141" t="s">
        <v>138</v>
      </c>
      <c r="F42" s="141" t="s">
        <v>117</v>
      </c>
      <c r="G42" s="141" t="s">
        <v>163</v>
      </c>
      <c r="H42" s="141" t="s">
        <v>148</v>
      </c>
      <c r="I42" s="141" t="s">
        <v>149</v>
      </c>
      <c r="J42" s="141" t="s">
        <v>340</v>
      </c>
      <c r="K42" s="142">
        <v>6</v>
      </c>
      <c r="L42" s="142">
        <v>32</v>
      </c>
      <c r="M42" s="103" t="str">
        <f t="shared" si="4"/>
        <v>436941diciembre</v>
      </c>
    </row>
    <row r="43" spans="1:13" x14ac:dyDescent="0.35">
      <c r="A43" s="103">
        <f>IFERROR(VLOOKUP(F43,Códigos!$A$1:$B$29,2,0),"")</f>
        <v>436941</v>
      </c>
      <c r="B43" s="109">
        <f t="shared" si="5"/>
        <v>14</v>
      </c>
      <c r="C43" s="103" t="str">
        <f t="shared" si="6"/>
        <v>diciembre43694114</v>
      </c>
      <c r="D43" s="103" t="str">
        <f t="shared" si="7"/>
        <v>Gerard Frances Mola</v>
      </c>
      <c r="E43" s="141" t="s">
        <v>138</v>
      </c>
      <c r="F43" s="141" t="s">
        <v>117</v>
      </c>
      <c r="G43" s="141" t="s">
        <v>169</v>
      </c>
      <c r="H43" s="141" t="s">
        <v>152</v>
      </c>
      <c r="I43" s="141" t="s">
        <v>0</v>
      </c>
      <c r="J43" s="141" t="s">
        <v>493</v>
      </c>
      <c r="K43" s="142">
        <v>6</v>
      </c>
      <c r="L43" s="142">
        <v>6</v>
      </c>
      <c r="M43" s="103" t="str">
        <f t="shared" si="4"/>
        <v>436941diciembre</v>
      </c>
    </row>
    <row r="44" spans="1:13" x14ac:dyDescent="0.35">
      <c r="A44" s="103">
        <f>IFERROR(VLOOKUP(F44,Códigos!$A$1:$B$29,2,0),"")</f>
        <v>436941</v>
      </c>
      <c r="B44" s="109">
        <f t="shared" si="5"/>
        <v>15</v>
      </c>
      <c r="C44" s="103" t="str">
        <f t="shared" si="6"/>
        <v>diciembre43694115</v>
      </c>
      <c r="D44" s="103" t="str">
        <f t="shared" si="7"/>
        <v>Diego Mauricio Rios Rodriguez</v>
      </c>
      <c r="E44" s="141" t="s">
        <v>138</v>
      </c>
      <c r="F44" s="141" t="s">
        <v>117</v>
      </c>
      <c r="G44" s="141" t="s">
        <v>160</v>
      </c>
      <c r="H44" s="141" t="s">
        <v>148</v>
      </c>
      <c r="I44" s="141" t="s">
        <v>149</v>
      </c>
      <c r="J44" s="141" t="s">
        <v>265</v>
      </c>
      <c r="K44" s="142">
        <v>15</v>
      </c>
      <c r="L44" s="142">
        <v>69</v>
      </c>
      <c r="M44" s="103" t="str">
        <f t="shared" si="4"/>
        <v>436941diciembre</v>
      </c>
    </row>
    <row r="45" spans="1:13" x14ac:dyDescent="0.35">
      <c r="A45" s="103">
        <f>IFERROR(VLOOKUP(F45,Códigos!$A$1:$B$29,2,0),"")</f>
        <v>436941</v>
      </c>
      <c r="B45" s="109">
        <f t="shared" si="5"/>
        <v>16</v>
      </c>
      <c r="C45" s="103" t="str">
        <f t="shared" si="6"/>
        <v>diciembre43694116</v>
      </c>
      <c r="D45" s="103" t="str">
        <f t="shared" si="7"/>
        <v>Bernabe Camara Lopez</v>
      </c>
      <c r="E45" s="141" t="s">
        <v>138</v>
      </c>
      <c r="F45" s="141" t="s">
        <v>117</v>
      </c>
      <c r="G45" s="141" t="s">
        <v>163</v>
      </c>
      <c r="H45" s="141" t="s">
        <v>148</v>
      </c>
      <c r="I45" s="141" t="s">
        <v>4</v>
      </c>
      <c r="J45" s="141" t="s">
        <v>388</v>
      </c>
      <c r="K45" s="142">
        <v>1</v>
      </c>
      <c r="L45" s="142">
        <v>22</v>
      </c>
      <c r="M45" s="103" t="str">
        <f t="shared" si="4"/>
        <v>436941diciembre</v>
      </c>
    </row>
    <row r="46" spans="1:13" x14ac:dyDescent="0.35">
      <c r="A46" s="103">
        <f>IFERROR(VLOOKUP(F46,Códigos!$A$1:$B$29,2,0),"")</f>
        <v>436941</v>
      </c>
      <c r="B46" s="109">
        <f t="shared" si="5"/>
        <v>17</v>
      </c>
      <c r="C46" s="103" t="str">
        <f t="shared" si="6"/>
        <v>diciembre43694117</v>
      </c>
      <c r="D46" s="103" t="str">
        <f t="shared" si="7"/>
        <v>Aida Gavilan Postigo</v>
      </c>
      <c r="E46" s="141" t="s">
        <v>138</v>
      </c>
      <c r="F46" s="141" t="s">
        <v>117</v>
      </c>
      <c r="G46" s="141" t="s">
        <v>169</v>
      </c>
      <c r="H46" s="141" t="s">
        <v>152</v>
      </c>
      <c r="I46" s="141" t="s">
        <v>5</v>
      </c>
      <c r="J46" s="141" t="s">
        <v>430</v>
      </c>
      <c r="K46" s="142">
        <v>7</v>
      </c>
      <c r="L46" s="142">
        <v>11</v>
      </c>
      <c r="M46" s="103" t="str">
        <f t="shared" si="4"/>
        <v>436941diciembre</v>
      </c>
    </row>
    <row r="47" spans="1:13" x14ac:dyDescent="0.35">
      <c r="A47" s="103">
        <f>IFERROR(VLOOKUP(F47,Códigos!$A$1:$B$29,2,0),"")</f>
        <v>436941</v>
      </c>
      <c r="B47" s="109">
        <f t="shared" si="5"/>
        <v>18</v>
      </c>
      <c r="C47" s="103" t="str">
        <f t="shared" si="6"/>
        <v>diciembre43694118</v>
      </c>
      <c r="D47" s="103" t="str">
        <f t="shared" si="7"/>
        <v>Jordi Bruch i Forrellad</v>
      </c>
      <c r="E47" s="141" t="s">
        <v>138</v>
      </c>
      <c r="F47" s="141" t="s">
        <v>117</v>
      </c>
      <c r="G47" s="141" t="s">
        <v>169</v>
      </c>
      <c r="H47" s="141" t="s">
        <v>152</v>
      </c>
      <c r="I47" s="141" t="s">
        <v>2</v>
      </c>
      <c r="J47" s="141" t="s">
        <v>494</v>
      </c>
      <c r="K47" s="142">
        <v>0</v>
      </c>
      <c r="L47" s="142">
        <v>0</v>
      </c>
      <c r="M47" s="103" t="str">
        <f t="shared" si="4"/>
        <v>436941diciembre</v>
      </c>
    </row>
    <row r="48" spans="1:13" x14ac:dyDescent="0.35">
      <c r="A48" s="103">
        <f>IFERROR(VLOOKUP(F48,Códigos!$A$1:$B$29,2,0),"")</f>
        <v>436941</v>
      </c>
      <c r="B48" s="109">
        <f t="shared" si="5"/>
        <v>19</v>
      </c>
      <c r="C48" s="103" t="str">
        <f t="shared" si="6"/>
        <v>diciembre43694119</v>
      </c>
      <c r="D48" s="103" t="str">
        <f t="shared" si="7"/>
        <v>Abdelghafour Ouballa</v>
      </c>
      <c r="E48" s="141" t="s">
        <v>138</v>
      </c>
      <c r="F48" s="141" t="s">
        <v>117</v>
      </c>
      <c r="G48" s="141" t="s">
        <v>163</v>
      </c>
      <c r="H48" s="141" t="s">
        <v>161</v>
      </c>
      <c r="I48" s="141" t="s">
        <v>151</v>
      </c>
      <c r="J48" s="141" t="s">
        <v>165</v>
      </c>
      <c r="K48" s="142">
        <v>16</v>
      </c>
      <c r="L48" s="142">
        <v>112</v>
      </c>
      <c r="M48" s="103" t="str">
        <f t="shared" si="4"/>
        <v>436941diciembre</v>
      </c>
    </row>
    <row r="49" spans="1:13" x14ac:dyDescent="0.35">
      <c r="A49" s="103">
        <f>IFERROR(VLOOKUP(F49,Códigos!$A$1:$B$29,2,0),"")</f>
        <v>436941</v>
      </c>
      <c r="B49" s="109">
        <f t="shared" si="5"/>
        <v>20</v>
      </c>
      <c r="C49" s="103" t="str">
        <f t="shared" si="6"/>
        <v>diciembre43694120</v>
      </c>
      <c r="D49" s="103" t="str">
        <f t="shared" si="7"/>
        <v>Alberto Gabriel Pastori Martinez-Lamas</v>
      </c>
      <c r="E49" s="141" t="s">
        <v>138</v>
      </c>
      <c r="F49" s="141" t="s">
        <v>117</v>
      </c>
      <c r="G49" s="141" t="s">
        <v>160</v>
      </c>
      <c r="H49" s="141" t="s">
        <v>161</v>
      </c>
      <c r="I49" s="141" t="s">
        <v>151</v>
      </c>
      <c r="J49" s="141" t="s">
        <v>162</v>
      </c>
      <c r="K49" s="142">
        <v>14</v>
      </c>
      <c r="L49" s="142">
        <v>156</v>
      </c>
      <c r="M49" s="103" t="str">
        <f t="shared" si="4"/>
        <v>436941diciembre</v>
      </c>
    </row>
    <row r="50" spans="1:13" x14ac:dyDescent="0.35">
      <c r="A50" s="103">
        <f>IFERROR(VLOOKUP(F50,Códigos!$A$1:$B$29,2,0),"")</f>
        <v>436941</v>
      </c>
      <c r="B50" s="109">
        <f t="shared" si="5"/>
        <v>21</v>
      </c>
      <c r="C50" s="103" t="str">
        <f t="shared" si="6"/>
        <v>diciembre43694121</v>
      </c>
      <c r="D50" s="103" t="str">
        <f t="shared" si="7"/>
        <v>Nadia Jimenez Mohamed</v>
      </c>
      <c r="E50" s="141" t="s">
        <v>138</v>
      </c>
      <c r="F50" s="141" t="s">
        <v>117</v>
      </c>
      <c r="G50" s="141" t="s">
        <v>169</v>
      </c>
      <c r="H50" s="141" t="s">
        <v>161</v>
      </c>
      <c r="I50" s="141" t="s">
        <v>149</v>
      </c>
      <c r="J50" s="141" t="s">
        <v>255</v>
      </c>
      <c r="K50" s="142">
        <v>16</v>
      </c>
      <c r="L50" s="142">
        <v>94</v>
      </c>
      <c r="M50" s="103" t="str">
        <f t="shared" si="4"/>
        <v>436941diciembre</v>
      </c>
    </row>
    <row r="51" spans="1:13" x14ac:dyDescent="0.35">
      <c r="A51" s="103">
        <f>IFERROR(VLOOKUP(F51,Códigos!$A$1:$B$29,2,0),"")</f>
        <v>436941</v>
      </c>
      <c r="B51" s="109">
        <f t="shared" si="5"/>
        <v>22</v>
      </c>
      <c r="C51" s="103" t="str">
        <f t="shared" si="6"/>
        <v>diciembre43694122</v>
      </c>
      <c r="D51" s="103" t="str">
        <f t="shared" si="7"/>
        <v>Sana Settal Agoujil</v>
      </c>
      <c r="E51" s="141" t="s">
        <v>138</v>
      </c>
      <c r="F51" s="141" t="s">
        <v>117</v>
      </c>
      <c r="G51" s="141" t="s">
        <v>163</v>
      </c>
      <c r="H51" s="141" t="s">
        <v>148</v>
      </c>
      <c r="I51" s="141" t="s">
        <v>151</v>
      </c>
      <c r="J51" s="141" t="s">
        <v>164</v>
      </c>
      <c r="K51" s="142">
        <v>16</v>
      </c>
      <c r="L51" s="142">
        <v>149</v>
      </c>
      <c r="M51" s="103" t="str">
        <f t="shared" si="4"/>
        <v>436941diciembre</v>
      </c>
    </row>
    <row r="52" spans="1:13" x14ac:dyDescent="0.35">
      <c r="A52" s="103">
        <f>IFERROR(VLOOKUP(F52,Códigos!$A$1:$B$29,2,0),"")</f>
        <v>436941</v>
      </c>
      <c r="B52" s="109">
        <f t="shared" si="5"/>
        <v>23</v>
      </c>
      <c r="C52" s="103" t="str">
        <f t="shared" si="6"/>
        <v>diciembre43694123</v>
      </c>
      <c r="D52" s="103" t="str">
        <f t="shared" si="7"/>
        <v>Yamila Lidia Fernandez</v>
      </c>
      <c r="E52" s="141" t="s">
        <v>138</v>
      </c>
      <c r="F52" s="141" t="s">
        <v>117</v>
      </c>
      <c r="G52" s="141" t="s">
        <v>160</v>
      </c>
      <c r="H52" s="141" t="s">
        <v>152</v>
      </c>
      <c r="I52" s="141" t="s">
        <v>0</v>
      </c>
      <c r="J52" s="141" t="s">
        <v>495</v>
      </c>
      <c r="K52" s="142">
        <v>2</v>
      </c>
      <c r="L52" s="142">
        <v>2</v>
      </c>
      <c r="M52" s="103" t="str">
        <f t="shared" si="4"/>
        <v>436941diciembre</v>
      </c>
    </row>
    <row r="53" spans="1:13" x14ac:dyDescent="0.35">
      <c r="A53" s="103">
        <f>IFERROR(VLOOKUP(F53,Códigos!$A$1:$B$29,2,0),"")</f>
        <v>436941</v>
      </c>
      <c r="B53" s="109">
        <f t="shared" si="5"/>
        <v>24</v>
      </c>
      <c r="C53" s="103" t="str">
        <f t="shared" si="6"/>
        <v>diciembre43694124</v>
      </c>
      <c r="D53" s="103" t="str">
        <f t="shared" si="7"/>
        <v>Flavio Capati</v>
      </c>
      <c r="E53" s="141" t="s">
        <v>138</v>
      </c>
      <c r="F53" s="141" t="s">
        <v>117</v>
      </c>
      <c r="G53" s="141" t="s">
        <v>163</v>
      </c>
      <c r="H53" s="141" t="s">
        <v>152</v>
      </c>
      <c r="I53" s="141" t="s">
        <v>2</v>
      </c>
      <c r="J53" s="141" t="s">
        <v>496</v>
      </c>
      <c r="K53" s="142">
        <v>0</v>
      </c>
      <c r="L53" s="142">
        <v>0</v>
      </c>
      <c r="M53" s="103" t="str">
        <f t="shared" si="4"/>
        <v>436941diciembre</v>
      </c>
    </row>
    <row r="54" spans="1:13" x14ac:dyDescent="0.35">
      <c r="A54" s="103">
        <f>IFERROR(VLOOKUP(F54,Códigos!$A$1:$B$29,2,0),"")</f>
        <v>436942</v>
      </c>
      <c r="B54" s="109">
        <f t="shared" si="5"/>
        <v>1</v>
      </c>
      <c r="C54" s="103" t="str">
        <f t="shared" si="6"/>
        <v>diciembre4369421</v>
      </c>
      <c r="D54" s="103" t="str">
        <f t="shared" si="7"/>
        <v>Manuel Andres Eraso Cataño</v>
      </c>
      <c r="E54" s="141" t="s">
        <v>138</v>
      </c>
      <c r="F54" s="141" t="s">
        <v>119</v>
      </c>
      <c r="G54" s="141" t="s">
        <v>168</v>
      </c>
      <c r="H54" s="141" t="s">
        <v>161</v>
      </c>
      <c r="I54" s="141" t="s">
        <v>149</v>
      </c>
      <c r="J54" s="141" t="s">
        <v>328</v>
      </c>
      <c r="K54" s="142">
        <v>8</v>
      </c>
      <c r="L54" s="142">
        <v>46</v>
      </c>
      <c r="M54" s="103" t="str">
        <f t="shared" si="4"/>
        <v>436942diciembre</v>
      </c>
    </row>
    <row r="55" spans="1:13" x14ac:dyDescent="0.35">
      <c r="A55" s="103">
        <f>IFERROR(VLOOKUP(F55,Códigos!$A$1:$B$29,2,0),"")</f>
        <v>436942</v>
      </c>
      <c r="B55" s="109">
        <f t="shared" si="5"/>
        <v>2</v>
      </c>
      <c r="C55" s="103" t="str">
        <f t="shared" si="6"/>
        <v>diciembre4369422</v>
      </c>
      <c r="D55" s="103" t="str">
        <f t="shared" si="7"/>
        <v>Oscar Lopez Perez</v>
      </c>
      <c r="E55" s="141" t="s">
        <v>138</v>
      </c>
      <c r="F55" s="141" t="s">
        <v>119</v>
      </c>
      <c r="G55" s="141" t="s">
        <v>168</v>
      </c>
      <c r="H55" s="141" t="s">
        <v>152</v>
      </c>
      <c r="I55" s="141" t="s">
        <v>5</v>
      </c>
      <c r="J55" s="141" t="s">
        <v>392</v>
      </c>
      <c r="K55" s="142">
        <v>7</v>
      </c>
      <c r="L55" s="142">
        <v>13</v>
      </c>
      <c r="M55" s="103" t="str">
        <f t="shared" si="4"/>
        <v>436942diciembre</v>
      </c>
    </row>
    <row r="56" spans="1:13" x14ac:dyDescent="0.35">
      <c r="A56" s="103">
        <f>IFERROR(VLOOKUP(F56,Códigos!$A$1:$B$29,2,0),"")</f>
        <v>436942</v>
      </c>
      <c r="B56" s="109">
        <f t="shared" si="5"/>
        <v>3</v>
      </c>
      <c r="C56" s="103" t="str">
        <f t="shared" si="6"/>
        <v>diciembre4369423</v>
      </c>
      <c r="D56" s="103" t="str">
        <f t="shared" si="7"/>
        <v>Martina Gomez Pedicone</v>
      </c>
      <c r="E56" s="141" t="s">
        <v>138</v>
      </c>
      <c r="F56" s="141" t="s">
        <v>119</v>
      </c>
      <c r="G56" s="141" t="s">
        <v>168</v>
      </c>
      <c r="H56" s="141" t="s">
        <v>161</v>
      </c>
      <c r="I56" s="141" t="s">
        <v>151</v>
      </c>
      <c r="J56" s="141" t="s">
        <v>166</v>
      </c>
      <c r="K56" s="142">
        <v>9</v>
      </c>
      <c r="L56" s="142">
        <v>75</v>
      </c>
      <c r="M56" s="103" t="str">
        <f t="shared" si="4"/>
        <v>436942diciembre</v>
      </c>
    </row>
    <row r="57" spans="1:13" x14ac:dyDescent="0.35">
      <c r="A57" s="103">
        <f>IFERROR(VLOOKUP(F57,Códigos!$A$1:$B$29,2,0),"")</f>
        <v>436942</v>
      </c>
      <c r="B57" s="109">
        <f t="shared" si="5"/>
        <v>4</v>
      </c>
      <c r="C57" s="103" t="str">
        <f t="shared" si="6"/>
        <v>diciembre4369424</v>
      </c>
      <c r="D57" s="103" t="str">
        <f t="shared" si="7"/>
        <v>Eduard Parera Gasull</v>
      </c>
      <c r="E57" s="141" t="s">
        <v>138</v>
      </c>
      <c r="F57" s="141" t="s">
        <v>119</v>
      </c>
      <c r="G57" s="141" t="s">
        <v>168</v>
      </c>
      <c r="H57" s="141" t="s">
        <v>148</v>
      </c>
      <c r="I57" s="141" t="s">
        <v>149</v>
      </c>
      <c r="J57" s="141" t="s">
        <v>297</v>
      </c>
      <c r="K57" s="142">
        <v>7</v>
      </c>
      <c r="L57" s="142">
        <v>30</v>
      </c>
      <c r="M57" s="103" t="str">
        <f t="shared" si="4"/>
        <v>436942diciembre</v>
      </c>
    </row>
    <row r="58" spans="1:13" x14ac:dyDescent="0.35">
      <c r="A58" s="103">
        <f>IFERROR(VLOOKUP(F58,Códigos!$A$1:$B$29,2,0),"")</f>
        <v>436942</v>
      </c>
      <c r="B58" s="109">
        <f t="shared" si="5"/>
        <v>5</v>
      </c>
      <c r="C58" s="103" t="str">
        <f t="shared" si="6"/>
        <v>diciembre4369425</v>
      </c>
      <c r="D58" s="103" t="str">
        <f t="shared" si="7"/>
        <v>Jorge Luis Silva Gonzalez</v>
      </c>
      <c r="E58" s="141" t="s">
        <v>138</v>
      </c>
      <c r="F58" s="141" t="s">
        <v>119</v>
      </c>
      <c r="G58" s="141" t="s">
        <v>168</v>
      </c>
      <c r="H58" s="141" t="s">
        <v>152</v>
      </c>
      <c r="I58" s="141" t="s">
        <v>0</v>
      </c>
      <c r="J58" s="141" t="s">
        <v>497</v>
      </c>
      <c r="K58" s="142">
        <v>1</v>
      </c>
      <c r="L58" s="142">
        <v>1</v>
      </c>
      <c r="M58" s="103" t="str">
        <f t="shared" si="4"/>
        <v>436942diciembre</v>
      </c>
    </row>
    <row r="59" spans="1:13" x14ac:dyDescent="0.35">
      <c r="A59" s="103">
        <f>IFERROR(VLOOKUP(F59,Códigos!$A$1:$B$29,2,0),"")</f>
        <v>436942</v>
      </c>
      <c r="B59" s="109">
        <f t="shared" si="5"/>
        <v>6</v>
      </c>
      <c r="C59" s="103" t="str">
        <f t="shared" si="6"/>
        <v>diciembre4369426</v>
      </c>
      <c r="D59" s="103" t="str">
        <f t="shared" si="7"/>
        <v>Ricardo Wills Garcia</v>
      </c>
      <c r="E59" s="141" t="s">
        <v>138</v>
      </c>
      <c r="F59" s="141" t="s">
        <v>119</v>
      </c>
      <c r="G59" s="141" t="s">
        <v>168</v>
      </c>
      <c r="H59" s="141" t="s">
        <v>152</v>
      </c>
      <c r="I59" s="141" t="s">
        <v>0</v>
      </c>
      <c r="J59" s="141" t="s">
        <v>498</v>
      </c>
      <c r="K59" s="142">
        <v>5</v>
      </c>
      <c r="L59" s="142">
        <v>5</v>
      </c>
      <c r="M59" s="103" t="str">
        <f t="shared" si="4"/>
        <v>436942diciembre</v>
      </c>
    </row>
    <row r="60" spans="1:13" x14ac:dyDescent="0.35">
      <c r="A60" s="103">
        <f>IFERROR(VLOOKUP(F60,Códigos!$A$1:$B$29,2,0),"")</f>
        <v>436942</v>
      </c>
      <c r="B60" s="109">
        <f t="shared" si="5"/>
        <v>7</v>
      </c>
      <c r="C60" s="103" t="str">
        <f t="shared" si="6"/>
        <v>diciembre4369427</v>
      </c>
      <c r="D60" s="103" t="str">
        <f t="shared" si="7"/>
        <v>Maria Gema Macias Sanchez</v>
      </c>
      <c r="E60" s="141" t="s">
        <v>138</v>
      </c>
      <c r="F60" s="141" t="s">
        <v>119</v>
      </c>
      <c r="G60" s="141" t="s">
        <v>168</v>
      </c>
      <c r="H60" s="141" t="s">
        <v>148</v>
      </c>
      <c r="I60" s="141" t="s">
        <v>4</v>
      </c>
      <c r="J60" s="141" t="s">
        <v>393</v>
      </c>
      <c r="K60" s="142">
        <v>10</v>
      </c>
      <c r="L60" s="142">
        <v>36</v>
      </c>
      <c r="M60" s="103" t="str">
        <f t="shared" si="4"/>
        <v>436942diciembre</v>
      </c>
    </row>
    <row r="61" spans="1:13" x14ac:dyDescent="0.35">
      <c r="A61" s="103">
        <f>IFERROR(VLOOKUP(F61,Códigos!$A$1:$B$29,2,0),"")</f>
        <v>436942</v>
      </c>
      <c r="B61" s="109">
        <f t="shared" si="5"/>
        <v>8</v>
      </c>
      <c r="C61" s="103" t="str">
        <f t="shared" si="6"/>
        <v>diciembre4369428</v>
      </c>
      <c r="D61" s="103" t="str">
        <f t="shared" si="7"/>
        <v>Francisco Santana</v>
      </c>
      <c r="E61" s="141" t="s">
        <v>138</v>
      </c>
      <c r="F61" s="141" t="s">
        <v>119</v>
      </c>
      <c r="G61" s="141" t="s">
        <v>168</v>
      </c>
      <c r="H61" s="141" t="s">
        <v>152</v>
      </c>
      <c r="I61" s="141" t="s">
        <v>0</v>
      </c>
      <c r="J61" s="141" t="s">
        <v>499</v>
      </c>
      <c r="K61" s="142">
        <v>2</v>
      </c>
      <c r="L61" s="142">
        <v>2</v>
      </c>
      <c r="M61" s="103" t="str">
        <f t="shared" si="4"/>
        <v>436942diciembre</v>
      </c>
    </row>
    <row r="62" spans="1:13" x14ac:dyDescent="0.35">
      <c r="A62" s="103">
        <f>IFERROR(VLOOKUP(F62,Códigos!$A$1:$B$29,2,0),"")</f>
        <v>436942</v>
      </c>
      <c r="B62" s="109">
        <f t="shared" si="5"/>
        <v>9</v>
      </c>
      <c r="C62" s="103" t="str">
        <f t="shared" si="6"/>
        <v>diciembre4369429</v>
      </c>
      <c r="D62" s="103" t="str">
        <f t="shared" si="7"/>
        <v>Víctor Blanco Díez</v>
      </c>
      <c r="E62" s="141" t="s">
        <v>138</v>
      </c>
      <c r="F62" s="141" t="s">
        <v>119</v>
      </c>
      <c r="G62" s="141" t="s">
        <v>168</v>
      </c>
      <c r="H62" s="141" t="s">
        <v>148</v>
      </c>
      <c r="I62" s="141" t="s">
        <v>149</v>
      </c>
      <c r="J62" s="141" t="s">
        <v>267</v>
      </c>
      <c r="K62" s="142">
        <v>7</v>
      </c>
      <c r="L62" s="142">
        <v>45</v>
      </c>
      <c r="M62" s="103" t="str">
        <f t="shared" si="4"/>
        <v>436942diciembre</v>
      </c>
    </row>
    <row r="63" spans="1:13" x14ac:dyDescent="0.35">
      <c r="A63" s="103">
        <f>IFERROR(VLOOKUP(F63,Códigos!$A$1:$B$29,2,0),"")</f>
        <v>918781</v>
      </c>
      <c r="B63" s="109">
        <f t="shared" si="5"/>
        <v>1</v>
      </c>
      <c r="C63" s="103" t="str">
        <f t="shared" si="6"/>
        <v>diciembre9187811</v>
      </c>
      <c r="D63" s="103" t="str">
        <f t="shared" si="7"/>
        <v>Alejandro Agreda Ramos</v>
      </c>
      <c r="E63" s="141" t="s">
        <v>138</v>
      </c>
      <c r="F63" s="141" t="s">
        <v>134</v>
      </c>
      <c r="G63" s="141" t="s">
        <v>338</v>
      </c>
      <c r="H63" s="141" t="s">
        <v>152</v>
      </c>
      <c r="I63" s="141" t="s">
        <v>1</v>
      </c>
      <c r="J63" s="141" t="s">
        <v>454</v>
      </c>
      <c r="K63" s="142">
        <v>9</v>
      </c>
      <c r="L63" s="142">
        <v>11</v>
      </c>
      <c r="M63" s="103" t="str">
        <f t="shared" si="4"/>
        <v>918781diciembre</v>
      </c>
    </row>
    <row r="64" spans="1:13" x14ac:dyDescent="0.35">
      <c r="A64" s="103">
        <f>IFERROR(VLOOKUP(F64,Códigos!$A$1:$B$29,2,0),"")</f>
        <v>918781</v>
      </c>
      <c r="B64" s="109">
        <f t="shared" si="5"/>
        <v>2</v>
      </c>
      <c r="C64" s="103" t="str">
        <f t="shared" si="6"/>
        <v>diciembre9187812</v>
      </c>
      <c r="D64" s="103" t="str">
        <f t="shared" si="7"/>
        <v>Raul Mata Vazquez</v>
      </c>
      <c r="E64" s="141" t="s">
        <v>138</v>
      </c>
      <c r="F64" s="141" t="s">
        <v>134</v>
      </c>
      <c r="G64" s="141" t="s">
        <v>338</v>
      </c>
      <c r="H64" s="141" t="s">
        <v>148</v>
      </c>
      <c r="I64" s="141" t="s">
        <v>149</v>
      </c>
      <c r="J64" s="141" t="s">
        <v>378</v>
      </c>
      <c r="K64" s="142">
        <v>7</v>
      </c>
      <c r="L64" s="142">
        <v>33</v>
      </c>
      <c r="M64" s="103" t="str">
        <f t="shared" si="4"/>
        <v>918781diciembre</v>
      </c>
    </row>
    <row r="65" spans="1:13" x14ac:dyDescent="0.35">
      <c r="A65" s="103">
        <f>IFERROR(VLOOKUP(F65,Códigos!$A$1:$B$29,2,0),"")</f>
        <v>918781</v>
      </c>
      <c r="B65" s="109">
        <f t="shared" si="5"/>
        <v>3</v>
      </c>
      <c r="C65" s="103" t="str">
        <f t="shared" si="6"/>
        <v>diciembre9187813</v>
      </c>
      <c r="D65" s="103" t="str">
        <f t="shared" si="7"/>
        <v>Manuel Vera Gomez</v>
      </c>
      <c r="E65" s="141" t="s">
        <v>138</v>
      </c>
      <c r="F65" s="141" t="s">
        <v>134</v>
      </c>
      <c r="G65" s="141" t="s">
        <v>338</v>
      </c>
      <c r="H65" s="141" t="s">
        <v>152</v>
      </c>
      <c r="I65" s="141" t="s">
        <v>4</v>
      </c>
      <c r="J65" s="141" t="s">
        <v>394</v>
      </c>
      <c r="K65" s="142">
        <v>8</v>
      </c>
      <c r="L65" s="142">
        <v>26</v>
      </c>
      <c r="M65" s="103" t="str">
        <f t="shared" si="4"/>
        <v>918781diciembre</v>
      </c>
    </row>
    <row r="66" spans="1:13" x14ac:dyDescent="0.35">
      <c r="A66" s="103">
        <f>IFERROR(VLOOKUP(F66,Códigos!$A$1:$B$29,2,0),"")</f>
        <v>918781</v>
      </c>
      <c r="B66" s="109">
        <f t="shared" si="5"/>
        <v>4</v>
      </c>
      <c r="C66" s="103" t="str">
        <f t="shared" si="6"/>
        <v>diciembre9187814</v>
      </c>
      <c r="D66" s="103" t="str">
        <f t="shared" si="7"/>
        <v>Jose Reverte Aguilera</v>
      </c>
      <c r="E66" s="141" t="s">
        <v>138</v>
      </c>
      <c r="F66" s="141" t="s">
        <v>134</v>
      </c>
      <c r="G66" s="141" t="s">
        <v>338</v>
      </c>
      <c r="H66" s="141" t="s">
        <v>152</v>
      </c>
      <c r="I66" s="141" t="s">
        <v>0</v>
      </c>
      <c r="J66" s="141" t="s">
        <v>500</v>
      </c>
      <c r="K66" s="142">
        <v>4</v>
      </c>
      <c r="L66" s="142">
        <v>4</v>
      </c>
      <c r="M66" s="103" t="str">
        <f t="shared" si="4"/>
        <v>918781diciembre</v>
      </c>
    </row>
    <row r="67" spans="1:13" x14ac:dyDescent="0.35">
      <c r="A67" s="103">
        <f>IFERROR(VLOOKUP(F67,Códigos!$A$1:$B$29,2,0),"")</f>
        <v>918781</v>
      </c>
      <c r="B67" s="109">
        <f t="shared" si="5"/>
        <v>5</v>
      </c>
      <c r="C67" s="103" t="str">
        <f t="shared" si="6"/>
        <v>diciembre9187815</v>
      </c>
      <c r="D67" s="103" t="str">
        <f t="shared" si="7"/>
        <v>Ruben Lillo Mendez</v>
      </c>
      <c r="E67" s="141" t="s">
        <v>138</v>
      </c>
      <c r="F67" s="141" t="s">
        <v>134</v>
      </c>
      <c r="G67" s="141" t="s">
        <v>338</v>
      </c>
      <c r="H67" s="141" t="s">
        <v>152</v>
      </c>
      <c r="I67" s="141" t="s">
        <v>0</v>
      </c>
      <c r="J67" s="141" t="s">
        <v>501</v>
      </c>
      <c r="K67" s="142">
        <v>0</v>
      </c>
      <c r="L67" s="142">
        <v>0</v>
      </c>
      <c r="M67" s="103" t="str">
        <f t="shared" ref="M67:M130" si="8">A67&amp;E67</f>
        <v>918781diciembre</v>
      </c>
    </row>
    <row r="68" spans="1:13" x14ac:dyDescent="0.35">
      <c r="A68" s="103">
        <f>IFERROR(VLOOKUP(F68,Códigos!$A$1:$B$29,2,0),"")</f>
        <v>424572</v>
      </c>
      <c r="B68" s="109">
        <f t="shared" ref="B68:B131" si="9">IFERROR(IF(F68=F67,B67+1,1),0)</f>
        <v>1</v>
      </c>
      <c r="C68" s="103" t="str">
        <f t="shared" ref="C68:C131" si="10">E68&amp;A68&amp;B68</f>
        <v>diciembre4245721</v>
      </c>
      <c r="D68" s="103" t="str">
        <f t="shared" ref="D68:D131" si="11">J68</f>
        <v>Selena Camarena Lloret</v>
      </c>
      <c r="E68" s="141" t="s">
        <v>138</v>
      </c>
      <c r="F68" s="141" t="s">
        <v>395</v>
      </c>
      <c r="G68" s="141" t="s">
        <v>223</v>
      </c>
      <c r="H68" s="141" t="s">
        <v>152</v>
      </c>
      <c r="I68" s="141" t="s">
        <v>1</v>
      </c>
      <c r="J68" s="141" t="s">
        <v>431</v>
      </c>
      <c r="K68" s="142">
        <v>8</v>
      </c>
      <c r="L68" s="142">
        <v>11</v>
      </c>
      <c r="M68" s="103" t="str">
        <f t="shared" si="8"/>
        <v>424572diciembre</v>
      </c>
    </row>
    <row r="69" spans="1:13" x14ac:dyDescent="0.35">
      <c r="A69" s="103">
        <f>IFERROR(VLOOKUP(F69,Códigos!$A$1:$B$29,2,0),"")</f>
        <v>424572</v>
      </c>
      <c r="B69" s="109">
        <f t="shared" si="9"/>
        <v>2</v>
      </c>
      <c r="C69" s="103" t="str">
        <f t="shared" si="10"/>
        <v>diciembre4245722</v>
      </c>
      <c r="D69" s="103" t="str">
        <f t="shared" si="11"/>
        <v>Carolina Lauroba Vittorini</v>
      </c>
      <c r="E69" s="141" t="s">
        <v>138</v>
      </c>
      <c r="F69" s="141" t="s">
        <v>395</v>
      </c>
      <c r="G69" s="141" t="s">
        <v>223</v>
      </c>
      <c r="H69" s="141" t="s">
        <v>152</v>
      </c>
      <c r="I69" s="141" t="s">
        <v>0</v>
      </c>
      <c r="J69" s="141" t="s">
        <v>474</v>
      </c>
      <c r="K69" s="142">
        <v>3</v>
      </c>
      <c r="L69" s="142">
        <v>4</v>
      </c>
      <c r="M69" s="103" t="str">
        <f t="shared" si="8"/>
        <v>424572diciembre</v>
      </c>
    </row>
    <row r="70" spans="1:13" x14ac:dyDescent="0.35">
      <c r="A70" s="103">
        <f>IFERROR(VLOOKUP(F70,Códigos!$A$1:$B$29,2,0),"")</f>
        <v>424572</v>
      </c>
      <c r="B70" s="109">
        <f t="shared" si="9"/>
        <v>3</v>
      </c>
      <c r="C70" s="103" t="str">
        <f t="shared" si="10"/>
        <v>diciembre4245723</v>
      </c>
      <c r="D70" s="103" t="str">
        <f t="shared" si="11"/>
        <v>Veronica Lorenzo Marti</v>
      </c>
      <c r="E70" s="141" t="s">
        <v>138</v>
      </c>
      <c r="F70" s="141" t="s">
        <v>395</v>
      </c>
      <c r="G70" s="141" t="s">
        <v>424</v>
      </c>
      <c r="H70" s="141" t="s">
        <v>152</v>
      </c>
      <c r="I70" s="141" t="s">
        <v>0</v>
      </c>
      <c r="J70" s="141" t="s">
        <v>502</v>
      </c>
      <c r="K70" s="142">
        <v>3</v>
      </c>
      <c r="L70" s="142">
        <v>3</v>
      </c>
      <c r="M70" s="103" t="str">
        <f t="shared" si="8"/>
        <v>424572diciembre</v>
      </c>
    </row>
    <row r="71" spans="1:13" x14ac:dyDescent="0.35">
      <c r="A71" s="103">
        <f>IFERROR(VLOOKUP(F71,Códigos!$A$1:$B$29,2,0),"")</f>
        <v>424572</v>
      </c>
      <c r="B71" s="109">
        <f t="shared" si="9"/>
        <v>4</v>
      </c>
      <c r="C71" s="103" t="str">
        <f t="shared" si="10"/>
        <v>diciembre4245724</v>
      </c>
      <c r="D71" s="103" t="str">
        <f t="shared" si="11"/>
        <v>Miquel Martinez Ferrer</v>
      </c>
      <c r="E71" s="141" t="s">
        <v>138</v>
      </c>
      <c r="F71" s="141" t="s">
        <v>395</v>
      </c>
      <c r="G71" s="141" t="s">
        <v>223</v>
      </c>
      <c r="H71" s="141" t="s">
        <v>152</v>
      </c>
      <c r="I71" s="141" t="s">
        <v>5</v>
      </c>
      <c r="J71" s="141" t="s">
        <v>396</v>
      </c>
      <c r="K71" s="142">
        <v>8</v>
      </c>
      <c r="L71" s="142">
        <v>19</v>
      </c>
      <c r="M71" s="103" t="str">
        <f t="shared" si="8"/>
        <v>424572diciembre</v>
      </c>
    </row>
    <row r="72" spans="1:13" x14ac:dyDescent="0.35">
      <c r="A72" s="103">
        <f>IFERROR(VLOOKUP(F72,Códigos!$A$1:$B$29,2,0),"")</f>
        <v>424572</v>
      </c>
      <c r="B72" s="109">
        <f t="shared" si="9"/>
        <v>5</v>
      </c>
      <c r="C72" s="103" t="str">
        <f t="shared" si="10"/>
        <v>diciembre4245725</v>
      </c>
      <c r="D72" s="103" t="str">
        <f t="shared" si="11"/>
        <v>Alvaro Irun Brea</v>
      </c>
      <c r="E72" s="141" t="s">
        <v>138</v>
      </c>
      <c r="F72" s="141" t="s">
        <v>395</v>
      </c>
      <c r="G72" s="141" t="s">
        <v>424</v>
      </c>
      <c r="H72" s="141" t="s">
        <v>152</v>
      </c>
      <c r="I72" s="141" t="s">
        <v>0</v>
      </c>
      <c r="J72" s="141" t="s">
        <v>503</v>
      </c>
      <c r="K72" s="142">
        <v>4</v>
      </c>
      <c r="L72" s="142">
        <v>4</v>
      </c>
      <c r="M72" s="103" t="str">
        <f t="shared" si="8"/>
        <v>424572diciembre</v>
      </c>
    </row>
    <row r="73" spans="1:13" x14ac:dyDescent="0.35">
      <c r="A73" s="103">
        <f>IFERROR(VLOOKUP(F73,Códigos!$A$1:$B$29,2,0),"")</f>
        <v>424572</v>
      </c>
      <c r="B73" s="109">
        <f t="shared" si="9"/>
        <v>6</v>
      </c>
      <c r="C73" s="103" t="str">
        <f t="shared" si="10"/>
        <v>diciembre4245726</v>
      </c>
      <c r="D73" s="103" t="str">
        <f t="shared" si="11"/>
        <v>Carlos Bozal Ruiz</v>
      </c>
      <c r="E73" s="141" t="s">
        <v>138</v>
      </c>
      <c r="F73" s="141" t="s">
        <v>395</v>
      </c>
      <c r="G73" s="141" t="s">
        <v>424</v>
      </c>
      <c r="H73" s="141" t="s">
        <v>148</v>
      </c>
      <c r="I73" s="141" t="s">
        <v>5</v>
      </c>
      <c r="J73" s="141" t="s">
        <v>397</v>
      </c>
      <c r="K73" s="142">
        <v>12</v>
      </c>
      <c r="L73" s="142">
        <v>20</v>
      </c>
      <c r="M73" s="103" t="str">
        <f t="shared" si="8"/>
        <v>424572diciembre</v>
      </c>
    </row>
    <row r="74" spans="1:13" x14ac:dyDescent="0.35">
      <c r="A74" s="103">
        <f>IFERROR(VLOOKUP(F74,Códigos!$A$1:$B$29,2,0),"")</f>
        <v>424572</v>
      </c>
      <c r="B74" s="109">
        <f t="shared" si="9"/>
        <v>7</v>
      </c>
      <c r="C74" s="103" t="str">
        <f t="shared" si="10"/>
        <v>diciembre4245727</v>
      </c>
      <c r="D74" s="103" t="str">
        <f t="shared" si="11"/>
        <v>Sergi Baade Vidal</v>
      </c>
      <c r="E74" s="141" t="s">
        <v>138</v>
      </c>
      <c r="F74" s="141" t="s">
        <v>395</v>
      </c>
      <c r="G74" s="141" t="s">
        <v>223</v>
      </c>
      <c r="H74" s="141" t="s">
        <v>161</v>
      </c>
      <c r="I74" s="141" t="s">
        <v>151</v>
      </c>
      <c r="J74" s="141" t="s">
        <v>337</v>
      </c>
      <c r="K74" s="142">
        <v>11</v>
      </c>
      <c r="L74" s="142">
        <v>83</v>
      </c>
      <c r="M74" s="103" t="str">
        <f t="shared" si="8"/>
        <v>424572diciembre</v>
      </c>
    </row>
    <row r="75" spans="1:13" x14ac:dyDescent="0.35">
      <c r="A75" s="103">
        <f>IFERROR(VLOOKUP(F75,Códigos!$A$1:$B$29,2,0),"")</f>
        <v>424572</v>
      </c>
      <c r="B75" s="109">
        <f t="shared" si="9"/>
        <v>8</v>
      </c>
      <c r="C75" s="103" t="str">
        <f t="shared" si="10"/>
        <v>diciembre4245728</v>
      </c>
      <c r="D75" s="103" t="str">
        <f t="shared" si="11"/>
        <v>Aitana Monzo Bassard</v>
      </c>
      <c r="E75" s="141" t="s">
        <v>138</v>
      </c>
      <c r="F75" s="141" t="s">
        <v>395</v>
      </c>
      <c r="G75" s="141" t="s">
        <v>223</v>
      </c>
      <c r="H75" s="141" t="s">
        <v>152</v>
      </c>
      <c r="I75" s="141" t="s">
        <v>0</v>
      </c>
      <c r="J75" s="141" t="s">
        <v>504</v>
      </c>
      <c r="K75" s="142">
        <v>4</v>
      </c>
      <c r="L75" s="142">
        <v>4</v>
      </c>
      <c r="M75" s="103" t="str">
        <f t="shared" si="8"/>
        <v>424572diciembre</v>
      </c>
    </row>
    <row r="76" spans="1:13" x14ac:dyDescent="0.35">
      <c r="A76" s="103">
        <f>IFERROR(VLOOKUP(F76,Códigos!$A$1:$B$29,2,0),"")</f>
        <v>424572</v>
      </c>
      <c r="B76" s="109">
        <f t="shared" si="9"/>
        <v>9</v>
      </c>
      <c r="C76" s="103" t="str">
        <f t="shared" si="10"/>
        <v>diciembre4245729</v>
      </c>
      <c r="D76" s="103" t="str">
        <f t="shared" si="11"/>
        <v>Jonatan Del Pozo Gomez</v>
      </c>
      <c r="E76" s="141" t="s">
        <v>138</v>
      </c>
      <c r="F76" s="141" t="s">
        <v>395</v>
      </c>
      <c r="G76" s="141" t="s">
        <v>424</v>
      </c>
      <c r="H76" s="141" t="s">
        <v>152</v>
      </c>
      <c r="I76" s="141" t="s">
        <v>0</v>
      </c>
      <c r="J76" s="141" t="s">
        <v>505</v>
      </c>
      <c r="K76" s="142">
        <v>6</v>
      </c>
      <c r="L76" s="142">
        <v>6</v>
      </c>
      <c r="M76" s="103" t="str">
        <f t="shared" si="8"/>
        <v>424572diciembre</v>
      </c>
    </row>
    <row r="77" spans="1:13" x14ac:dyDescent="0.35">
      <c r="A77" s="103">
        <f>IFERROR(VLOOKUP(F77,Códigos!$A$1:$B$29,2,0),"")</f>
        <v>207310</v>
      </c>
      <c r="B77" s="109">
        <f t="shared" si="9"/>
        <v>1</v>
      </c>
      <c r="C77" s="103" t="str">
        <f t="shared" si="10"/>
        <v>diciembre2073101</v>
      </c>
      <c r="D77" s="103" t="str">
        <f t="shared" si="11"/>
        <v>Roberto Ortega Santana</v>
      </c>
      <c r="E77" s="141" t="s">
        <v>138</v>
      </c>
      <c r="F77" s="141" t="s">
        <v>121</v>
      </c>
      <c r="G77" s="141" t="s">
        <v>174</v>
      </c>
      <c r="H77" s="141" t="s">
        <v>152</v>
      </c>
      <c r="I77" s="141" t="s">
        <v>0</v>
      </c>
      <c r="J77" s="141" t="s">
        <v>506</v>
      </c>
      <c r="K77" s="142">
        <v>2</v>
      </c>
      <c r="L77" s="142">
        <v>2</v>
      </c>
      <c r="M77" s="103" t="str">
        <f t="shared" si="8"/>
        <v>207310diciembre</v>
      </c>
    </row>
    <row r="78" spans="1:13" x14ac:dyDescent="0.35">
      <c r="A78" s="103">
        <f>IFERROR(VLOOKUP(F78,Códigos!$A$1:$B$29,2,0),"")</f>
        <v>207310</v>
      </c>
      <c r="B78" s="109">
        <f t="shared" si="9"/>
        <v>2</v>
      </c>
      <c r="C78" s="103" t="str">
        <f t="shared" si="10"/>
        <v>diciembre2073102</v>
      </c>
      <c r="D78" s="103" t="str">
        <f t="shared" si="11"/>
        <v>Oscar Lopez Cabrera</v>
      </c>
      <c r="E78" s="141" t="s">
        <v>138</v>
      </c>
      <c r="F78" s="141" t="s">
        <v>121</v>
      </c>
      <c r="G78" s="141" t="s">
        <v>287</v>
      </c>
      <c r="H78" s="141" t="s">
        <v>148</v>
      </c>
      <c r="I78" s="141" t="s">
        <v>149</v>
      </c>
      <c r="J78" s="141" t="s">
        <v>341</v>
      </c>
      <c r="K78" s="142">
        <v>20</v>
      </c>
      <c r="L78" s="142">
        <v>43</v>
      </c>
      <c r="M78" s="103" t="str">
        <f t="shared" si="8"/>
        <v>207310diciembre</v>
      </c>
    </row>
    <row r="79" spans="1:13" x14ac:dyDescent="0.35">
      <c r="A79" s="103">
        <f>IFERROR(VLOOKUP(F79,Códigos!$A$1:$B$29,2,0),"")</f>
        <v>207310</v>
      </c>
      <c r="B79" s="109">
        <f t="shared" si="9"/>
        <v>3</v>
      </c>
      <c r="C79" s="103" t="str">
        <f t="shared" si="10"/>
        <v>diciembre2073103</v>
      </c>
      <c r="D79" s="103" t="str">
        <f t="shared" si="11"/>
        <v>Kiyomi Corujo Garcia</v>
      </c>
      <c r="E79" s="141" t="s">
        <v>138</v>
      </c>
      <c r="F79" s="141" t="s">
        <v>121</v>
      </c>
      <c r="G79" s="141" t="s">
        <v>175</v>
      </c>
      <c r="H79" s="141" t="s">
        <v>148</v>
      </c>
      <c r="I79" s="141" t="s">
        <v>149</v>
      </c>
      <c r="J79" s="141" t="s">
        <v>379</v>
      </c>
      <c r="K79" s="142">
        <v>13</v>
      </c>
      <c r="L79" s="142">
        <v>44</v>
      </c>
      <c r="M79" s="103" t="str">
        <f t="shared" si="8"/>
        <v>207310diciembre</v>
      </c>
    </row>
    <row r="80" spans="1:13" x14ac:dyDescent="0.35">
      <c r="A80" s="103">
        <f>IFERROR(VLOOKUP(F80,Códigos!$A$1:$B$29,2,0),"")</f>
        <v>207310</v>
      </c>
      <c r="B80" s="109">
        <f t="shared" si="9"/>
        <v>4</v>
      </c>
      <c r="C80" s="103" t="str">
        <f t="shared" si="10"/>
        <v>diciembre2073104</v>
      </c>
      <c r="D80" s="103" t="str">
        <f t="shared" si="11"/>
        <v>Maikel Rafael Gonzalez Manzo</v>
      </c>
      <c r="E80" s="141" t="s">
        <v>138</v>
      </c>
      <c r="F80" s="141" t="s">
        <v>121</v>
      </c>
      <c r="G80" s="141" t="s">
        <v>175</v>
      </c>
      <c r="H80" s="141" t="s">
        <v>148</v>
      </c>
      <c r="I80" s="141" t="s">
        <v>4</v>
      </c>
      <c r="J80" s="141" t="s">
        <v>399</v>
      </c>
      <c r="K80" s="142">
        <v>12</v>
      </c>
      <c r="L80" s="142">
        <v>30</v>
      </c>
      <c r="M80" s="103" t="str">
        <f t="shared" si="8"/>
        <v>207310diciembre</v>
      </c>
    </row>
    <row r="81" spans="1:13" x14ac:dyDescent="0.35">
      <c r="A81" s="103">
        <f>IFERROR(VLOOKUP(F81,Códigos!$A$1:$B$29,2,0),"")</f>
        <v>207310</v>
      </c>
      <c r="B81" s="109">
        <f t="shared" si="9"/>
        <v>5</v>
      </c>
      <c r="C81" s="103" t="str">
        <f t="shared" si="10"/>
        <v>diciembre2073105</v>
      </c>
      <c r="D81" s="103" t="str">
        <f t="shared" si="11"/>
        <v>Ainhoa Maria Lopez Montesdeoca</v>
      </c>
      <c r="E81" s="141" t="s">
        <v>138</v>
      </c>
      <c r="F81" s="141" t="s">
        <v>121</v>
      </c>
      <c r="G81" s="141" t="s">
        <v>287</v>
      </c>
      <c r="H81" s="141" t="s">
        <v>152</v>
      </c>
      <c r="I81" s="141" t="s">
        <v>5</v>
      </c>
      <c r="J81" s="141" t="s">
        <v>398</v>
      </c>
      <c r="K81" s="142">
        <v>8</v>
      </c>
      <c r="L81" s="142">
        <v>15</v>
      </c>
      <c r="M81" s="103" t="str">
        <f t="shared" si="8"/>
        <v>207310diciembre</v>
      </c>
    </row>
    <row r="82" spans="1:13" x14ac:dyDescent="0.35">
      <c r="A82" s="103">
        <f>IFERROR(VLOOKUP(F82,Códigos!$A$1:$B$29,2,0),"")</f>
        <v>207310</v>
      </c>
      <c r="B82" s="109">
        <f t="shared" si="9"/>
        <v>6</v>
      </c>
      <c r="C82" s="103" t="str">
        <f t="shared" si="10"/>
        <v>diciembre2073106</v>
      </c>
      <c r="D82" s="103" t="str">
        <f t="shared" si="11"/>
        <v>Samuel Kary Sanchez Perez</v>
      </c>
      <c r="E82" s="141" t="s">
        <v>138</v>
      </c>
      <c r="F82" s="141" t="s">
        <v>121</v>
      </c>
      <c r="G82" s="141" t="s">
        <v>175</v>
      </c>
      <c r="H82" s="141" t="s">
        <v>152</v>
      </c>
      <c r="I82" s="141" t="s">
        <v>2</v>
      </c>
      <c r="J82" s="141" t="s">
        <v>507</v>
      </c>
      <c r="K82" s="142">
        <v>0</v>
      </c>
      <c r="L82" s="142">
        <v>0</v>
      </c>
      <c r="M82" s="103" t="str">
        <f t="shared" si="8"/>
        <v>207310diciembre</v>
      </c>
    </row>
    <row r="83" spans="1:13" x14ac:dyDescent="0.35">
      <c r="A83" s="103">
        <f>IFERROR(VLOOKUP(F83,Códigos!$A$1:$B$29,2,0),"")</f>
        <v>207310</v>
      </c>
      <c r="B83" s="109">
        <f t="shared" si="9"/>
        <v>7</v>
      </c>
      <c r="C83" s="103" t="str">
        <f t="shared" si="10"/>
        <v>diciembre2073107</v>
      </c>
      <c r="D83" s="103" t="str">
        <f t="shared" si="11"/>
        <v>Azul Micaela Romero Panella</v>
      </c>
      <c r="E83" s="141" t="s">
        <v>138</v>
      </c>
      <c r="F83" s="141" t="s">
        <v>121</v>
      </c>
      <c r="G83" s="141" t="s">
        <v>342</v>
      </c>
      <c r="H83" s="141" t="s">
        <v>161</v>
      </c>
      <c r="I83" s="141" t="s">
        <v>151</v>
      </c>
      <c r="J83" s="141" t="s">
        <v>173</v>
      </c>
      <c r="K83" s="142">
        <v>14</v>
      </c>
      <c r="L83" s="142">
        <v>96</v>
      </c>
      <c r="M83" s="103" t="str">
        <f t="shared" si="8"/>
        <v>207310diciembre</v>
      </c>
    </row>
    <row r="84" spans="1:13" x14ac:dyDescent="0.35">
      <c r="A84" s="103">
        <f>IFERROR(VLOOKUP(F84,Códigos!$A$1:$B$29,2,0),"")</f>
        <v>207310</v>
      </c>
      <c r="B84" s="109">
        <f t="shared" si="9"/>
        <v>8</v>
      </c>
      <c r="C84" s="103" t="str">
        <f t="shared" si="10"/>
        <v>diciembre2073108</v>
      </c>
      <c r="D84" s="103" t="str">
        <f t="shared" si="11"/>
        <v>Daniel Ryan Hernandez Koper</v>
      </c>
      <c r="E84" s="141" t="s">
        <v>138</v>
      </c>
      <c r="F84" s="141" t="s">
        <v>121</v>
      </c>
      <c r="G84" s="141" t="s">
        <v>174</v>
      </c>
      <c r="H84" s="141" t="s">
        <v>152</v>
      </c>
      <c r="I84" s="141" t="s">
        <v>2</v>
      </c>
      <c r="J84" s="141" t="s">
        <v>508</v>
      </c>
      <c r="K84" s="142">
        <v>0</v>
      </c>
      <c r="L84" s="142">
        <v>0</v>
      </c>
      <c r="M84" s="103" t="str">
        <f t="shared" si="8"/>
        <v>207310diciembre</v>
      </c>
    </row>
    <row r="85" spans="1:13" x14ac:dyDescent="0.35">
      <c r="A85" s="103">
        <f>IFERROR(VLOOKUP(F85,Códigos!$A$1:$B$29,2,0),"")</f>
        <v>207310</v>
      </c>
      <c r="B85" s="109">
        <f t="shared" si="9"/>
        <v>9</v>
      </c>
      <c r="C85" s="103" t="str">
        <f t="shared" si="10"/>
        <v>diciembre2073109</v>
      </c>
      <c r="D85" s="103" t="str">
        <f t="shared" si="11"/>
        <v>Younes Akhachab Baghdadi</v>
      </c>
      <c r="E85" s="141" t="s">
        <v>138</v>
      </c>
      <c r="F85" s="141" t="s">
        <v>121</v>
      </c>
      <c r="G85" s="141" t="s">
        <v>287</v>
      </c>
      <c r="H85" s="141" t="s">
        <v>148</v>
      </c>
      <c r="I85" s="141" t="s">
        <v>4</v>
      </c>
      <c r="J85" s="141" t="s">
        <v>380</v>
      </c>
      <c r="K85" s="142">
        <v>5</v>
      </c>
      <c r="L85" s="142">
        <v>29</v>
      </c>
      <c r="M85" s="103" t="str">
        <f t="shared" si="8"/>
        <v>207310diciembre</v>
      </c>
    </row>
    <row r="86" spans="1:13" x14ac:dyDescent="0.35">
      <c r="A86" s="103">
        <f>IFERROR(VLOOKUP(F86,Códigos!$A$1:$B$29,2,0),"")</f>
        <v>207310</v>
      </c>
      <c r="B86" s="109">
        <f t="shared" si="9"/>
        <v>10</v>
      </c>
      <c r="C86" s="103" t="str">
        <f t="shared" si="10"/>
        <v>diciembre20731010</v>
      </c>
      <c r="D86" s="103" t="str">
        <f t="shared" si="11"/>
        <v>Fernando Perez Martin</v>
      </c>
      <c r="E86" s="141" t="s">
        <v>138</v>
      </c>
      <c r="F86" s="141" t="s">
        <v>121</v>
      </c>
      <c r="G86" s="141" t="s">
        <v>174</v>
      </c>
      <c r="H86" s="141" t="s">
        <v>161</v>
      </c>
      <c r="I86" s="141" t="s">
        <v>149</v>
      </c>
      <c r="J86" s="141" t="s">
        <v>271</v>
      </c>
      <c r="K86" s="142">
        <v>23</v>
      </c>
      <c r="L86" s="142">
        <v>73</v>
      </c>
      <c r="M86" s="103" t="str">
        <f t="shared" si="8"/>
        <v>207310diciembre</v>
      </c>
    </row>
    <row r="87" spans="1:13" x14ac:dyDescent="0.35">
      <c r="A87" s="103">
        <f>IFERROR(VLOOKUP(F87,Códigos!$A$1:$B$29,2,0),"")</f>
        <v>207310</v>
      </c>
      <c r="B87" s="109">
        <f t="shared" si="9"/>
        <v>11</v>
      </c>
      <c r="C87" s="103" t="str">
        <f t="shared" si="10"/>
        <v>diciembre20731011</v>
      </c>
      <c r="D87" s="103" t="str">
        <f t="shared" si="11"/>
        <v>Danny Emmanuel Sierra Gonzalez</v>
      </c>
      <c r="E87" s="141" t="s">
        <v>138</v>
      </c>
      <c r="F87" s="141" t="s">
        <v>121</v>
      </c>
      <c r="G87" s="141" t="s">
        <v>174</v>
      </c>
      <c r="H87" s="141" t="s">
        <v>152</v>
      </c>
      <c r="I87" s="141" t="s">
        <v>2</v>
      </c>
      <c r="J87" s="141" t="s">
        <v>509</v>
      </c>
      <c r="K87" s="142">
        <v>0</v>
      </c>
      <c r="L87" s="142">
        <v>0</v>
      </c>
      <c r="M87" s="103" t="str">
        <f t="shared" si="8"/>
        <v>207310diciembre</v>
      </c>
    </row>
    <row r="88" spans="1:13" x14ac:dyDescent="0.35">
      <c r="A88" s="103">
        <f>IFERROR(VLOOKUP(F88,Códigos!$A$1:$B$29,2,0),"")</f>
        <v>207310</v>
      </c>
      <c r="B88" s="109">
        <f t="shared" si="9"/>
        <v>12</v>
      </c>
      <c r="C88" s="103" t="str">
        <f t="shared" si="10"/>
        <v>diciembre20731012</v>
      </c>
      <c r="D88" s="103" t="str">
        <f t="shared" si="11"/>
        <v>Jaime Eduardo Ramirez Rodriguez</v>
      </c>
      <c r="E88" s="141" t="s">
        <v>138</v>
      </c>
      <c r="F88" s="141" t="s">
        <v>121</v>
      </c>
      <c r="G88" s="141" t="s">
        <v>287</v>
      </c>
      <c r="H88" s="141" t="s">
        <v>148</v>
      </c>
      <c r="I88" s="141" t="s">
        <v>149</v>
      </c>
      <c r="J88" s="141" t="s">
        <v>269</v>
      </c>
      <c r="K88" s="142">
        <v>15</v>
      </c>
      <c r="L88" s="142">
        <v>71</v>
      </c>
      <c r="M88" s="103" t="str">
        <f t="shared" si="8"/>
        <v>207310diciembre</v>
      </c>
    </row>
    <row r="89" spans="1:13" x14ac:dyDescent="0.35">
      <c r="A89" s="103">
        <f>IFERROR(VLOOKUP(F89,Códigos!$A$1:$B$29,2,0),"")</f>
        <v>207310</v>
      </c>
      <c r="B89" s="109">
        <f t="shared" si="9"/>
        <v>13</v>
      </c>
      <c r="C89" s="103" t="str">
        <f t="shared" si="10"/>
        <v>diciembre20731013</v>
      </c>
      <c r="D89" s="103" t="str">
        <f t="shared" si="11"/>
        <v>Ana Mesa Marrero</v>
      </c>
      <c r="E89" s="141" t="s">
        <v>138</v>
      </c>
      <c r="F89" s="141" t="s">
        <v>121</v>
      </c>
      <c r="G89" s="141" t="s">
        <v>174</v>
      </c>
      <c r="H89" s="141" t="s">
        <v>161</v>
      </c>
      <c r="I89" s="141" t="s">
        <v>151</v>
      </c>
      <c r="J89" s="141" t="s">
        <v>176</v>
      </c>
      <c r="K89" s="142">
        <v>12</v>
      </c>
      <c r="L89" s="142">
        <v>87</v>
      </c>
      <c r="M89" s="103" t="str">
        <f t="shared" si="8"/>
        <v>207310diciembre</v>
      </c>
    </row>
    <row r="90" spans="1:13" x14ac:dyDescent="0.35">
      <c r="A90" s="103">
        <f>IFERROR(VLOOKUP(F90,Códigos!$A$1:$B$29,2,0),"")</f>
        <v>207310</v>
      </c>
      <c r="B90" s="109">
        <f t="shared" si="9"/>
        <v>14</v>
      </c>
      <c r="C90" s="103" t="str">
        <f t="shared" si="10"/>
        <v>diciembre20731014</v>
      </c>
      <c r="D90" s="103" t="str">
        <f t="shared" si="11"/>
        <v>Adrian Freile Guerrero</v>
      </c>
      <c r="E90" s="141" t="s">
        <v>138</v>
      </c>
      <c r="F90" s="141" t="s">
        <v>121</v>
      </c>
      <c r="G90" s="141" t="s">
        <v>287</v>
      </c>
      <c r="H90" s="141" t="s">
        <v>161</v>
      </c>
      <c r="I90" s="141" t="s">
        <v>149</v>
      </c>
      <c r="J90" s="141" t="s">
        <v>268</v>
      </c>
      <c r="K90" s="142">
        <v>16</v>
      </c>
      <c r="L90" s="142">
        <v>103</v>
      </c>
      <c r="M90" s="103" t="str">
        <f t="shared" si="8"/>
        <v>207310diciembre</v>
      </c>
    </row>
    <row r="91" spans="1:13" x14ac:dyDescent="0.35">
      <c r="A91" s="103">
        <f>IFERROR(VLOOKUP(F91,Códigos!$A$1:$B$29,2,0),"")</f>
        <v>207310</v>
      </c>
      <c r="B91" s="109">
        <f t="shared" si="9"/>
        <v>15</v>
      </c>
      <c r="C91" s="103" t="str">
        <f t="shared" si="10"/>
        <v>diciembre20731015</v>
      </c>
      <c r="D91" s="103" t="str">
        <f t="shared" si="11"/>
        <v>Jose Ezequiel Bolaños Gonzalez</v>
      </c>
      <c r="E91" s="141" t="s">
        <v>138</v>
      </c>
      <c r="F91" s="141" t="s">
        <v>121</v>
      </c>
      <c r="G91" s="141" t="s">
        <v>175</v>
      </c>
      <c r="H91" s="141" t="s">
        <v>148</v>
      </c>
      <c r="I91" s="141" t="s">
        <v>149</v>
      </c>
      <c r="J91" s="141" t="s">
        <v>270</v>
      </c>
      <c r="K91" s="142">
        <v>7</v>
      </c>
      <c r="L91" s="142">
        <v>50</v>
      </c>
      <c r="M91" s="103" t="str">
        <f t="shared" si="8"/>
        <v>207310diciembre</v>
      </c>
    </row>
    <row r="92" spans="1:13" x14ac:dyDescent="0.35">
      <c r="A92" s="103">
        <f>IFERROR(VLOOKUP(F92,Códigos!$A$1:$B$29,2,0),"")</f>
        <v>207310</v>
      </c>
      <c r="B92" s="109">
        <f t="shared" si="9"/>
        <v>16</v>
      </c>
      <c r="C92" s="103" t="str">
        <f t="shared" si="10"/>
        <v>diciembre20731016</v>
      </c>
      <c r="D92" s="103" t="str">
        <f t="shared" si="11"/>
        <v>Hadrami Nagi Hetra</v>
      </c>
      <c r="E92" s="141" t="s">
        <v>138</v>
      </c>
      <c r="F92" s="141" t="s">
        <v>121</v>
      </c>
      <c r="G92" s="141" t="s">
        <v>174</v>
      </c>
      <c r="H92" s="141" t="s">
        <v>152</v>
      </c>
      <c r="I92" s="141" t="s">
        <v>0</v>
      </c>
      <c r="J92" s="141" t="s">
        <v>510</v>
      </c>
      <c r="K92" s="142">
        <v>7</v>
      </c>
      <c r="L92" s="142">
        <v>7</v>
      </c>
      <c r="M92" s="103" t="str">
        <f t="shared" si="8"/>
        <v>207310diciembre</v>
      </c>
    </row>
    <row r="93" spans="1:13" x14ac:dyDescent="0.35">
      <c r="A93" s="103">
        <f>IFERROR(VLOOKUP(F93,Códigos!$A$1:$B$29,2,0),"")</f>
        <v>207310</v>
      </c>
      <c r="B93" s="109">
        <f t="shared" si="9"/>
        <v>17</v>
      </c>
      <c r="C93" s="103" t="str">
        <f t="shared" si="10"/>
        <v>diciembre20731017</v>
      </c>
      <c r="D93" s="103" t="str">
        <f t="shared" si="11"/>
        <v>Carlos Corcoles Corujo</v>
      </c>
      <c r="E93" s="141" t="s">
        <v>138</v>
      </c>
      <c r="F93" s="141" t="s">
        <v>121</v>
      </c>
      <c r="G93" s="141" t="s">
        <v>175</v>
      </c>
      <c r="H93" s="141" t="s">
        <v>152</v>
      </c>
      <c r="I93" s="141" t="s">
        <v>0</v>
      </c>
      <c r="J93" s="141" t="s">
        <v>511</v>
      </c>
      <c r="K93" s="142">
        <v>3</v>
      </c>
      <c r="L93" s="142">
        <v>3</v>
      </c>
      <c r="M93" s="103" t="str">
        <f t="shared" si="8"/>
        <v>207310diciembre</v>
      </c>
    </row>
    <row r="94" spans="1:13" x14ac:dyDescent="0.35">
      <c r="A94" s="103">
        <f>IFERROR(VLOOKUP(F94,Códigos!$A$1:$B$29,2,0),"")</f>
        <v>207310</v>
      </c>
      <c r="B94" s="109">
        <f t="shared" si="9"/>
        <v>18</v>
      </c>
      <c r="C94" s="103" t="str">
        <f t="shared" si="10"/>
        <v>diciembre20731018</v>
      </c>
      <c r="D94" s="103" t="str">
        <f t="shared" si="11"/>
        <v>Anass Charae Rahmouni</v>
      </c>
      <c r="E94" s="141" t="s">
        <v>138</v>
      </c>
      <c r="F94" s="141" t="s">
        <v>121</v>
      </c>
      <c r="G94" s="141" t="s">
        <v>174</v>
      </c>
      <c r="H94" s="141" t="s">
        <v>148</v>
      </c>
      <c r="I94" s="141" t="s">
        <v>151</v>
      </c>
      <c r="J94" s="141" t="s">
        <v>172</v>
      </c>
      <c r="K94" s="142">
        <v>7</v>
      </c>
      <c r="L94" s="142">
        <v>55</v>
      </c>
      <c r="M94" s="103" t="str">
        <f t="shared" si="8"/>
        <v>207310diciembre</v>
      </c>
    </row>
    <row r="95" spans="1:13" x14ac:dyDescent="0.35">
      <c r="A95" s="103">
        <f>IFERROR(VLOOKUP(F95,Códigos!$A$1:$B$29,2,0),"")</f>
        <v>207310</v>
      </c>
      <c r="B95" s="109">
        <f t="shared" si="9"/>
        <v>19</v>
      </c>
      <c r="C95" s="103" t="str">
        <f t="shared" si="10"/>
        <v>diciembre20731019</v>
      </c>
      <c r="D95" s="103" t="str">
        <f t="shared" si="11"/>
        <v>Ivan Nathani Montesinos</v>
      </c>
      <c r="E95" s="141" t="s">
        <v>138</v>
      </c>
      <c r="F95" s="141" t="s">
        <v>121</v>
      </c>
      <c r="G95" s="141" t="s">
        <v>175</v>
      </c>
      <c r="H95" s="141" t="s">
        <v>152</v>
      </c>
      <c r="I95" s="141" t="s">
        <v>2</v>
      </c>
      <c r="J95" s="141" t="s">
        <v>512</v>
      </c>
      <c r="K95" s="142">
        <v>0</v>
      </c>
      <c r="L95" s="142">
        <v>0</v>
      </c>
      <c r="M95" s="103" t="str">
        <f t="shared" si="8"/>
        <v>207310diciembre</v>
      </c>
    </row>
    <row r="96" spans="1:13" x14ac:dyDescent="0.35">
      <c r="A96" s="103">
        <f>IFERROR(VLOOKUP(F96,Códigos!$A$1:$B$29,2,0),"")</f>
        <v>207310</v>
      </c>
      <c r="B96" s="109">
        <f t="shared" si="9"/>
        <v>20</v>
      </c>
      <c r="C96" s="103" t="str">
        <f t="shared" si="10"/>
        <v>diciembre20731020</v>
      </c>
      <c r="D96" s="103" t="str">
        <f t="shared" si="11"/>
        <v>Marcelino Santana Fariña</v>
      </c>
      <c r="E96" s="141" t="s">
        <v>138</v>
      </c>
      <c r="F96" s="141" t="s">
        <v>121</v>
      </c>
      <c r="G96" s="141" t="s">
        <v>287</v>
      </c>
      <c r="H96" s="141" t="s">
        <v>152</v>
      </c>
      <c r="I96" s="141" t="s">
        <v>0</v>
      </c>
      <c r="J96" s="141" t="s">
        <v>513</v>
      </c>
      <c r="K96" s="142">
        <v>6</v>
      </c>
      <c r="L96" s="142">
        <v>6</v>
      </c>
      <c r="M96" s="103" t="str">
        <f t="shared" si="8"/>
        <v>207310diciembre</v>
      </c>
    </row>
    <row r="97" spans="1:13" x14ac:dyDescent="0.35">
      <c r="A97" s="103">
        <f>IFERROR(VLOOKUP(F97,Códigos!$A$1:$B$29,2,0),"")</f>
        <v>207310</v>
      </c>
      <c r="B97" s="109">
        <f t="shared" si="9"/>
        <v>21</v>
      </c>
      <c r="C97" s="103" t="str">
        <f t="shared" si="10"/>
        <v>diciembre20731021</v>
      </c>
      <c r="D97" s="103" t="str">
        <f t="shared" si="11"/>
        <v>Miguel Angel Macias Hernandez</v>
      </c>
      <c r="E97" s="141" t="s">
        <v>138</v>
      </c>
      <c r="F97" s="141" t="s">
        <v>121</v>
      </c>
      <c r="G97" s="141" t="s">
        <v>174</v>
      </c>
      <c r="H97" s="141" t="s">
        <v>152</v>
      </c>
      <c r="I97" s="141" t="s">
        <v>2</v>
      </c>
      <c r="J97" s="141" t="s">
        <v>514</v>
      </c>
      <c r="K97" s="142">
        <v>3</v>
      </c>
      <c r="L97" s="142">
        <v>3</v>
      </c>
      <c r="M97" s="103" t="str">
        <f t="shared" si="8"/>
        <v>207310diciembre</v>
      </c>
    </row>
    <row r="98" spans="1:13" x14ac:dyDescent="0.35">
      <c r="A98" s="103">
        <f>IFERROR(VLOOKUP(F98,Códigos!$A$1:$B$29,2,0),"")</f>
        <v>207310</v>
      </c>
      <c r="B98" s="109">
        <f t="shared" si="9"/>
        <v>22</v>
      </c>
      <c r="C98" s="103" t="str">
        <f t="shared" si="10"/>
        <v>diciembre20731022</v>
      </c>
      <c r="D98" s="103" t="str">
        <f t="shared" si="11"/>
        <v>Samira Raquel Touaiher Marrero</v>
      </c>
      <c r="E98" s="141" t="s">
        <v>138</v>
      </c>
      <c r="F98" s="141" t="s">
        <v>121</v>
      </c>
      <c r="G98" s="141" t="s">
        <v>174</v>
      </c>
      <c r="H98" s="141" t="s">
        <v>152</v>
      </c>
      <c r="I98" s="141" t="s">
        <v>1</v>
      </c>
      <c r="J98" s="141" t="s">
        <v>464</v>
      </c>
      <c r="K98" s="142">
        <v>8</v>
      </c>
      <c r="L98" s="142">
        <v>10</v>
      </c>
      <c r="M98" s="103" t="str">
        <f t="shared" si="8"/>
        <v>207310diciembre</v>
      </c>
    </row>
    <row r="99" spans="1:13" x14ac:dyDescent="0.35">
      <c r="A99" s="103">
        <f>IFERROR(VLOOKUP(F99,Códigos!$A$1:$B$29,2,0),"")</f>
        <v>207310</v>
      </c>
      <c r="B99" s="109">
        <f t="shared" si="9"/>
        <v>23</v>
      </c>
      <c r="C99" s="103" t="str">
        <f t="shared" si="10"/>
        <v>diciembre20731023</v>
      </c>
      <c r="D99" s="103" t="str">
        <f t="shared" si="11"/>
        <v>Kevin Andres Betancur Cardona</v>
      </c>
      <c r="E99" s="141" t="s">
        <v>138</v>
      </c>
      <c r="F99" s="141" t="s">
        <v>121</v>
      </c>
      <c r="G99" s="141" t="s">
        <v>342</v>
      </c>
      <c r="H99" s="141" t="s">
        <v>161</v>
      </c>
      <c r="I99" s="141" t="s">
        <v>151</v>
      </c>
      <c r="J99" s="141" t="s">
        <v>329</v>
      </c>
      <c r="K99" s="142">
        <v>11</v>
      </c>
      <c r="L99" s="142">
        <v>73</v>
      </c>
      <c r="M99" s="103" t="str">
        <f t="shared" si="8"/>
        <v>207310diciembre</v>
      </c>
    </row>
    <row r="100" spans="1:13" x14ac:dyDescent="0.35">
      <c r="A100" s="103">
        <f>IFERROR(VLOOKUP(F100,Códigos!$A$1:$B$29,2,0),"")</f>
        <v>434672</v>
      </c>
      <c r="B100" s="109">
        <f t="shared" si="9"/>
        <v>1</v>
      </c>
      <c r="C100" s="103" t="str">
        <f t="shared" si="10"/>
        <v>diciembre4346721</v>
      </c>
      <c r="D100" s="103" t="str">
        <f t="shared" si="11"/>
        <v>Andreu Aragon Pujol</v>
      </c>
      <c r="E100" s="141" t="s">
        <v>138</v>
      </c>
      <c r="F100" s="141" t="s">
        <v>400</v>
      </c>
      <c r="G100" s="141" t="s">
        <v>167</v>
      </c>
      <c r="H100" s="141" t="s">
        <v>152</v>
      </c>
      <c r="I100" s="141" t="s">
        <v>0</v>
      </c>
      <c r="J100" s="141" t="s">
        <v>465</v>
      </c>
      <c r="K100" s="142">
        <v>9</v>
      </c>
      <c r="L100" s="142">
        <v>11</v>
      </c>
      <c r="M100" s="103" t="str">
        <f t="shared" si="8"/>
        <v>434672diciembre</v>
      </c>
    </row>
    <row r="101" spans="1:13" x14ac:dyDescent="0.35">
      <c r="A101" s="103">
        <f>IFERROR(VLOOKUP(F101,Códigos!$A$1:$B$29,2,0),"")</f>
        <v>434672</v>
      </c>
      <c r="B101" s="109">
        <f t="shared" si="9"/>
        <v>2</v>
      </c>
      <c r="C101" s="103" t="str">
        <f t="shared" si="10"/>
        <v>diciembre4346722</v>
      </c>
      <c r="D101" s="103" t="str">
        <f t="shared" si="11"/>
        <v>Sonia Valdivia Vila</v>
      </c>
      <c r="E101" s="141" t="s">
        <v>138</v>
      </c>
      <c r="F101" s="141" t="s">
        <v>400</v>
      </c>
      <c r="G101" s="141" t="s">
        <v>167</v>
      </c>
      <c r="H101" s="141" t="s">
        <v>148</v>
      </c>
      <c r="I101" s="141" t="s">
        <v>151</v>
      </c>
      <c r="J101" s="141" t="s">
        <v>171</v>
      </c>
      <c r="K101" s="142">
        <v>20</v>
      </c>
      <c r="L101" s="142">
        <v>141</v>
      </c>
      <c r="M101" s="103" t="str">
        <f t="shared" si="8"/>
        <v>434672diciembre</v>
      </c>
    </row>
    <row r="102" spans="1:13" x14ac:dyDescent="0.35">
      <c r="A102" s="103">
        <f>IFERROR(VLOOKUP(F102,Códigos!$A$1:$B$29,2,0),"")</f>
        <v>434672</v>
      </c>
      <c r="B102" s="109">
        <f t="shared" si="9"/>
        <v>3</v>
      </c>
      <c r="C102" s="103" t="str">
        <f t="shared" si="10"/>
        <v>diciembre4346723</v>
      </c>
      <c r="D102" s="103" t="str">
        <f t="shared" si="11"/>
        <v>Aniol Gatius i Jimenez</v>
      </c>
      <c r="E102" s="141" t="s">
        <v>138</v>
      </c>
      <c r="F102" s="141" t="s">
        <v>400</v>
      </c>
      <c r="G102" s="141" t="s">
        <v>167</v>
      </c>
      <c r="H102" s="141" t="s">
        <v>148</v>
      </c>
      <c r="I102" s="141" t="s">
        <v>1</v>
      </c>
      <c r="J102" s="141" t="s">
        <v>432</v>
      </c>
      <c r="K102" s="142">
        <v>14</v>
      </c>
      <c r="L102" s="142">
        <v>23</v>
      </c>
      <c r="M102" s="103" t="str">
        <f t="shared" si="8"/>
        <v>434672diciembre</v>
      </c>
    </row>
    <row r="103" spans="1:13" x14ac:dyDescent="0.35">
      <c r="A103" s="103">
        <f>IFERROR(VLOOKUP(F103,Códigos!$A$1:$B$29,2,0),"")</f>
        <v>434672</v>
      </c>
      <c r="B103" s="109">
        <f t="shared" si="9"/>
        <v>4</v>
      </c>
      <c r="C103" s="103" t="str">
        <f t="shared" si="10"/>
        <v>diciembre4346724</v>
      </c>
      <c r="D103" s="103" t="str">
        <f t="shared" si="11"/>
        <v>Youness Taoussi</v>
      </c>
      <c r="E103" s="141" t="s">
        <v>138</v>
      </c>
      <c r="F103" s="141" t="s">
        <v>400</v>
      </c>
      <c r="G103" s="141" t="s">
        <v>167</v>
      </c>
      <c r="H103" s="141" t="s">
        <v>152</v>
      </c>
      <c r="I103" s="141" t="s">
        <v>0</v>
      </c>
      <c r="J103" s="141" t="s">
        <v>515</v>
      </c>
      <c r="K103" s="142">
        <v>10</v>
      </c>
      <c r="L103" s="142">
        <v>10</v>
      </c>
      <c r="M103" s="103" t="str">
        <f t="shared" si="8"/>
        <v>434672diciembre</v>
      </c>
    </row>
    <row r="104" spans="1:13" x14ac:dyDescent="0.35">
      <c r="A104" s="103">
        <f>IFERROR(VLOOKUP(F104,Códigos!$A$1:$B$29,2,0),"")</f>
        <v>434672</v>
      </c>
      <c r="B104" s="109">
        <f t="shared" si="9"/>
        <v>5</v>
      </c>
      <c r="C104" s="103" t="str">
        <f t="shared" si="10"/>
        <v>diciembre4346725</v>
      </c>
      <c r="D104" s="103" t="str">
        <f t="shared" si="11"/>
        <v>El Mehdi Hamidi</v>
      </c>
      <c r="E104" s="141" t="s">
        <v>138</v>
      </c>
      <c r="F104" s="141" t="s">
        <v>400</v>
      </c>
      <c r="G104" s="141" t="s">
        <v>167</v>
      </c>
      <c r="H104" s="141" t="s">
        <v>152</v>
      </c>
      <c r="I104" s="141" t="s">
        <v>0</v>
      </c>
      <c r="J104" s="141" t="s">
        <v>516</v>
      </c>
      <c r="K104" s="142">
        <v>3</v>
      </c>
      <c r="L104" s="142">
        <v>3</v>
      </c>
      <c r="M104" s="103" t="str">
        <f t="shared" si="8"/>
        <v>434672diciembre</v>
      </c>
    </row>
    <row r="105" spans="1:13" x14ac:dyDescent="0.35">
      <c r="A105" s="103">
        <f>IFERROR(VLOOKUP(F105,Códigos!$A$1:$B$29,2,0),"")</f>
        <v>434672</v>
      </c>
      <c r="B105" s="109">
        <f t="shared" si="9"/>
        <v>6</v>
      </c>
      <c r="C105" s="103" t="str">
        <f t="shared" si="10"/>
        <v>diciembre4346726</v>
      </c>
      <c r="D105" s="103" t="str">
        <f t="shared" si="11"/>
        <v>Ioan Cristian Laurentiu Brana</v>
      </c>
      <c r="E105" s="141" t="s">
        <v>138</v>
      </c>
      <c r="F105" s="141" t="s">
        <v>400</v>
      </c>
      <c r="G105" s="141" t="s">
        <v>167</v>
      </c>
      <c r="H105" s="141" t="s">
        <v>152</v>
      </c>
      <c r="I105" s="141" t="s">
        <v>2</v>
      </c>
      <c r="J105" s="141" t="s">
        <v>517</v>
      </c>
      <c r="K105" s="142">
        <v>1</v>
      </c>
      <c r="L105" s="142">
        <v>1</v>
      </c>
      <c r="M105" s="103" t="str">
        <f t="shared" si="8"/>
        <v>434672diciembre</v>
      </c>
    </row>
    <row r="106" spans="1:13" x14ac:dyDescent="0.35">
      <c r="A106" s="103">
        <f>IFERROR(VLOOKUP(F106,Códigos!$A$1:$B$29,2,0),"")</f>
        <v>434672</v>
      </c>
      <c r="B106" s="109">
        <f t="shared" si="9"/>
        <v>7</v>
      </c>
      <c r="C106" s="103" t="str">
        <f t="shared" si="10"/>
        <v>diciembre4346727</v>
      </c>
      <c r="D106" s="103" t="str">
        <f t="shared" si="11"/>
        <v>Marina Fenollar Hernandez</v>
      </c>
      <c r="E106" s="141" t="s">
        <v>138</v>
      </c>
      <c r="F106" s="141" t="s">
        <v>400</v>
      </c>
      <c r="G106" s="141" t="s">
        <v>167</v>
      </c>
      <c r="H106" s="141" t="s">
        <v>161</v>
      </c>
      <c r="I106" s="141" t="s">
        <v>151</v>
      </c>
      <c r="J106" s="141" t="s">
        <v>170</v>
      </c>
      <c r="K106" s="142">
        <v>9</v>
      </c>
      <c r="L106" s="142">
        <v>113</v>
      </c>
      <c r="M106" s="103" t="str">
        <f t="shared" si="8"/>
        <v>434672diciembre</v>
      </c>
    </row>
    <row r="107" spans="1:13" x14ac:dyDescent="0.35">
      <c r="A107" s="103">
        <f>IFERROR(VLOOKUP(F107,Códigos!$A$1:$B$29,2,0),"")</f>
        <v>132423</v>
      </c>
      <c r="B107" s="109">
        <f t="shared" si="9"/>
        <v>1</v>
      </c>
      <c r="C107" s="103" t="str">
        <f t="shared" si="10"/>
        <v>diciembre1324231</v>
      </c>
      <c r="D107" s="103" t="str">
        <f t="shared" si="11"/>
        <v>Jose Claudio Porras Rodriguez</v>
      </c>
      <c r="E107" s="141" t="s">
        <v>138</v>
      </c>
      <c r="F107" s="141" t="s">
        <v>95</v>
      </c>
      <c r="G107" s="141" t="s">
        <v>177</v>
      </c>
      <c r="H107" s="141" t="s">
        <v>152</v>
      </c>
      <c r="I107" s="141" t="s">
        <v>0</v>
      </c>
      <c r="J107" s="141" t="s">
        <v>518</v>
      </c>
      <c r="K107" s="142">
        <v>2</v>
      </c>
      <c r="L107" s="142">
        <v>2</v>
      </c>
      <c r="M107" s="103" t="str">
        <f t="shared" si="8"/>
        <v>132423diciembre</v>
      </c>
    </row>
    <row r="108" spans="1:13" x14ac:dyDescent="0.35">
      <c r="A108" s="103">
        <f>IFERROR(VLOOKUP(F108,Códigos!$A$1:$B$29,2,0),"")</f>
        <v>132423</v>
      </c>
      <c r="B108" s="109">
        <f t="shared" si="9"/>
        <v>2</v>
      </c>
      <c r="C108" s="103" t="str">
        <f t="shared" si="10"/>
        <v>diciembre1324232</v>
      </c>
      <c r="D108" s="103" t="str">
        <f t="shared" si="11"/>
        <v>Alejandro Manzano Moreno</v>
      </c>
      <c r="E108" s="141" t="s">
        <v>138</v>
      </c>
      <c r="F108" s="141" t="s">
        <v>95</v>
      </c>
      <c r="G108" s="141" t="s">
        <v>181</v>
      </c>
      <c r="H108" s="141" t="s">
        <v>148</v>
      </c>
      <c r="I108" s="141" t="s">
        <v>151</v>
      </c>
      <c r="J108" s="141" t="s">
        <v>182</v>
      </c>
      <c r="K108" s="142">
        <v>12</v>
      </c>
      <c r="L108" s="142">
        <v>109</v>
      </c>
      <c r="M108" s="103" t="str">
        <f t="shared" si="8"/>
        <v>132423diciembre</v>
      </c>
    </row>
    <row r="109" spans="1:13" x14ac:dyDescent="0.35">
      <c r="A109" s="103">
        <f>IFERROR(VLOOKUP(F109,Códigos!$A$1:$B$29,2,0),"")</f>
        <v>132423</v>
      </c>
      <c r="B109" s="109">
        <f t="shared" si="9"/>
        <v>3</v>
      </c>
      <c r="C109" s="103" t="str">
        <f t="shared" si="10"/>
        <v>diciembre1324233</v>
      </c>
      <c r="D109" s="103" t="str">
        <f t="shared" si="11"/>
        <v>Juan Francisco Herrera Castro</v>
      </c>
      <c r="E109" s="141" t="s">
        <v>138</v>
      </c>
      <c r="F109" s="141" t="s">
        <v>95</v>
      </c>
      <c r="G109" s="141" t="s">
        <v>181</v>
      </c>
      <c r="H109" s="141" t="s">
        <v>148</v>
      </c>
      <c r="I109" s="141" t="s">
        <v>5</v>
      </c>
      <c r="J109" s="141" t="s">
        <v>402</v>
      </c>
      <c r="K109" s="142">
        <v>12</v>
      </c>
      <c r="L109" s="142">
        <v>24</v>
      </c>
      <c r="M109" s="103" t="str">
        <f t="shared" si="8"/>
        <v>132423diciembre</v>
      </c>
    </row>
    <row r="110" spans="1:13" x14ac:dyDescent="0.35">
      <c r="A110" s="103">
        <f>IFERROR(VLOOKUP(F110,Códigos!$A$1:$B$29,2,0),"")</f>
        <v>132423</v>
      </c>
      <c r="B110" s="109">
        <f t="shared" si="9"/>
        <v>4</v>
      </c>
      <c r="C110" s="103" t="str">
        <f t="shared" si="10"/>
        <v>diciembre1324234</v>
      </c>
      <c r="D110" s="103" t="str">
        <f t="shared" si="11"/>
        <v>Maria Elena Aceituno Simon</v>
      </c>
      <c r="E110" s="141" t="s">
        <v>138</v>
      </c>
      <c r="F110" s="141" t="s">
        <v>95</v>
      </c>
      <c r="G110" s="141" t="s">
        <v>177</v>
      </c>
      <c r="H110" s="141" t="s">
        <v>148</v>
      </c>
      <c r="I110" s="141" t="s">
        <v>4</v>
      </c>
      <c r="J110" s="141" t="s">
        <v>403</v>
      </c>
      <c r="K110" s="142">
        <v>13</v>
      </c>
      <c r="L110" s="142">
        <v>31</v>
      </c>
      <c r="M110" s="103" t="str">
        <f t="shared" si="8"/>
        <v>132423diciembre</v>
      </c>
    </row>
    <row r="111" spans="1:13" x14ac:dyDescent="0.35">
      <c r="A111" s="103">
        <f>IFERROR(VLOOKUP(F111,Códigos!$A$1:$B$29,2,0),"")</f>
        <v>132423</v>
      </c>
      <c r="B111" s="109">
        <f t="shared" si="9"/>
        <v>5</v>
      </c>
      <c r="C111" s="103" t="str">
        <f t="shared" si="10"/>
        <v>diciembre1324235</v>
      </c>
      <c r="D111" s="103" t="str">
        <f t="shared" si="11"/>
        <v>Maria Elena Chica Santaella</v>
      </c>
      <c r="E111" s="141" t="s">
        <v>138</v>
      </c>
      <c r="F111" s="141" t="s">
        <v>95</v>
      </c>
      <c r="G111" s="141" t="s">
        <v>177</v>
      </c>
      <c r="H111" s="141" t="s">
        <v>152</v>
      </c>
      <c r="I111" s="141" t="s">
        <v>5</v>
      </c>
      <c r="J111" s="141" t="s">
        <v>433</v>
      </c>
      <c r="K111" s="142">
        <v>5</v>
      </c>
      <c r="L111" s="142">
        <v>11</v>
      </c>
      <c r="M111" s="103" t="str">
        <f t="shared" si="8"/>
        <v>132423diciembre</v>
      </c>
    </row>
    <row r="112" spans="1:13" x14ac:dyDescent="0.35">
      <c r="A112" s="103">
        <f>IFERROR(VLOOKUP(F112,Códigos!$A$1:$B$29,2,0),"")</f>
        <v>132423</v>
      </c>
      <c r="B112" s="109">
        <f t="shared" si="9"/>
        <v>6</v>
      </c>
      <c r="C112" s="103" t="str">
        <f t="shared" si="10"/>
        <v>diciembre1324236</v>
      </c>
      <c r="D112" s="103" t="str">
        <f t="shared" si="11"/>
        <v>Paula Rodriguez Patiño</v>
      </c>
      <c r="E112" s="141" t="s">
        <v>138</v>
      </c>
      <c r="F112" s="141" t="s">
        <v>95</v>
      </c>
      <c r="G112" s="141" t="s">
        <v>181</v>
      </c>
      <c r="H112" s="141" t="s">
        <v>152</v>
      </c>
      <c r="I112" s="141" t="s">
        <v>0</v>
      </c>
      <c r="J112" s="141" t="s">
        <v>455</v>
      </c>
      <c r="K112" s="142">
        <v>3</v>
      </c>
      <c r="L112" s="142">
        <v>3</v>
      </c>
      <c r="M112" s="103" t="str">
        <f t="shared" si="8"/>
        <v>132423diciembre</v>
      </c>
    </row>
    <row r="113" spans="1:13" x14ac:dyDescent="0.35">
      <c r="A113" s="103">
        <f>IFERROR(VLOOKUP(F113,Códigos!$A$1:$B$29,2,0),"")</f>
        <v>132423</v>
      </c>
      <c r="B113" s="109">
        <f t="shared" si="9"/>
        <v>7</v>
      </c>
      <c r="C113" s="103" t="str">
        <f t="shared" si="10"/>
        <v>diciembre1324237</v>
      </c>
      <c r="D113" s="103" t="str">
        <f t="shared" si="11"/>
        <v>Antonio Bello Gonzalez</v>
      </c>
      <c r="E113" s="141" t="s">
        <v>138</v>
      </c>
      <c r="F113" s="141" t="s">
        <v>95</v>
      </c>
      <c r="G113" s="141" t="s">
        <v>177</v>
      </c>
      <c r="H113" s="141" t="s">
        <v>152</v>
      </c>
      <c r="I113" s="141" t="s">
        <v>4</v>
      </c>
      <c r="J113" s="141" t="s">
        <v>404</v>
      </c>
      <c r="K113" s="142">
        <v>9</v>
      </c>
      <c r="L113" s="142">
        <v>20</v>
      </c>
      <c r="M113" s="103" t="str">
        <f t="shared" si="8"/>
        <v>132423diciembre</v>
      </c>
    </row>
    <row r="114" spans="1:13" x14ac:dyDescent="0.35">
      <c r="A114" s="103">
        <f>IFERROR(VLOOKUP(F114,Códigos!$A$1:$B$29,2,0),"")</f>
        <v>132423</v>
      </c>
      <c r="B114" s="109">
        <f t="shared" si="9"/>
        <v>8</v>
      </c>
      <c r="C114" s="103" t="str">
        <f t="shared" si="10"/>
        <v>diciembre1324238</v>
      </c>
      <c r="D114" s="103" t="str">
        <f t="shared" si="11"/>
        <v>Maria Maturano Milena</v>
      </c>
      <c r="E114" s="141" t="s">
        <v>138</v>
      </c>
      <c r="F114" s="141" t="s">
        <v>95</v>
      </c>
      <c r="G114" s="141" t="s">
        <v>181</v>
      </c>
      <c r="H114" s="141" t="s">
        <v>148</v>
      </c>
      <c r="I114" s="141" t="s">
        <v>151</v>
      </c>
      <c r="J114" s="141" t="s">
        <v>183</v>
      </c>
      <c r="K114" s="142">
        <v>12</v>
      </c>
      <c r="L114" s="142">
        <v>100</v>
      </c>
      <c r="M114" s="103" t="str">
        <f t="shared" si="8"/>
        <v>132423diciembre</v>
      </c>
    </row>
    <row r="115" spans="1:13" x14ac:dyDescent="0.35">
      <c r="A115" s="103">
        <f>IFERROR(VLOOKUP(F115,Códigos!$A$1:$B$29,2,0),"")</f>
        <v>132423</v>
      </c>
      <c r="B115" s="109">
        <f t="shared" si="9"/>
        <v>9</v>
      </c>
      <c r="C115" s="103" t="str">
        <f t="shared" si="10"/>
        <v>diciembre1324239</v>
      </c>
      <c r="D115" s="103" t="str">
        <f t="shared" si="11"/>
        <v>Francisco de Asis Delgado Checa</v>
      </c>
      <c r="E115" s="141" t="s">
        <v>138</v>
      </c>
      <c r="F115" s="141" t="s">
        <v>95</v>
      </c>
      <c r="G115" s="141" t="s">
        <v>177</v>
      </c>
      <c r="H115" s="141" t="s">
        <v>161</v>
      </c>
      <c r="I115" s="141" t="s">
        <v>151</v>
      </c>
      <c r="J115" s="141" t="s">
        <v>178</v>
      </c>
      <c r="K115" s="142">
        <v>0</v>
      </c>
      <c r="L115" s="142">
        <v>46</v>
      </c>
      <c r="M115" s="103" t="str">
        <f t="shared" si="8"/>
        <v>132423diciembre</v>
      </c>
    </row>
    <row r="116" spans="1:13" x14ac:dyDescent="0.35">
      <c r="A116" s="103">
        <f>IFERROR(VLOOKUP(F116,Códigos!$A$1:$B$29,2,0),"")</f>
        <v>132423</v>
      </c>
      <c r="B116" s="109">
        <f t="shared" si="9"/>
        <v>10</v>
      </c>
      <c r="C116" s="103" t="str">
        <f t="shared" si="10"/>
        <v>diciembre13242310</v>
      </c>
      <c r="D116" s="103" t="str">
        <f t="shared" si="11"/>
        <v>Rosa Maria Torres Talavera</v>
      </c>
      <c r="E116" s="141" t="s">
        <v>138</v>
      </c>
      <c r="F116" s="141" t="s">
        <v>95</v>
      </c>
      <c r="G116" s="141" t="s">
        <v>177</v>
      </c>
      <c r="H116" s="141" t="s">
        <v>152</v>
      </c>
      <c r="I116" s="141" t="s">
        <v>5</v>
      </c>
      <c r="J116" s="141" t="s">
        <v>401</v>
      </c>
      <c r="K116" s="142">
        <v>6</v>
      </c>
      <c r="L116" s="142">
        <v>11</v>
      </c>
      <c r="M116" s="103" t="str">
        <f t="shared" si="8"/>
        <v>132423diciembre</v>
      </c>
    </row>
    <row r="117" spans="1:13" x14ac:dyDescent="0.35">
      <c r="A117" s="103">
        <f>IFERROR(VLOOKUP(F117,Códigos!$A$1:$B$29,2,0),"")</f>
        <v>132423</v>
      </c>
      <c r="B117" s="109">
        <f t="shared" si="9"/>
        <v>11</v>
      </c>
      <c r="C117" s="103" t="str">
        <f t="shared" si="10"/>
        <v>diciembre13242311</v>
      </c>
      <c r="D117" s="103" t="str">
        <f t="shared" si="11"/>
        <v>Agustin Ramirez  Garcia</v>
      </c>
      <c r="E117" s="141" t="s">
        <v>138</v>
      </c>
      <c r="F117" s="141" t="s">
        <v>95</v>
      </c>
      <c r="G117" s="141" t="s">
        <v>177</v>
      </c>
      <c r="H117" s="141" t="s">
        <v>152</v>
      </c>
      <c r="I117" s="141" t="s">
        <v>0</v>
      </c>
      <c r="J117" s="141" t="s">
        <v>519</v>
      </c>
      <c r="K117" s="142">
        <v>0</v>
      </c>
      <c r="L117" s="142">
        <v>0</v>
      </c>
      <c r="M117" s="103" t="str">
        <f t="shared" si="8"/>
        <v>132423diciembre</v>
      </c>
    </row>
    <row r="118" spans="1:13" x14ac:dyDescent="0.35">
      <c r="A118" s="103">
        <f>IFERROR(VLOOKUP(F118,Códigos!$A$1:$B$29,2,0),"")</f>
        <v>132423</v>
      </c>
      <c r="B118" s="109">
        <f t="shared" si="9"/>
        <v>12</v>
      </c>
      <c r="C118" s="103" t="str">
        <f t="shared" si="10"/>
        <v>diciembre13242312</v>
      </c>
      <c r="D118" s="103" t="str">
        <f t="shared" si="11"/>
        <v>Jose Maria Roman Alconchel</v>
      </c>
      <c r="E118" s="141" t="s">
        <v>138</v>
      </c>
      <c r="F118" s="141" t="s">
        <v>95</v>
      </c>
      <c r="G118" s="141" t="s">
        <v>177</v>
      </c>
      <c r="H118" s="141" t="s">
        <v>161</v>
      </c>
      <c r="I118" s="141" t="s">
        <v>151</v>
      </c>
      <c r="J118" s="141" t="s">
        <v>180</v>
      </c>
      <c r="K118" s="142">
        <v>14</v>
      </c>
      <c r="L118" s="142">
        <v>138</v>
      </c>
      <c r="M118" s="103" t="str">
        <f t="shared" si="8"/>
        <v>132423diciembre</v>
      </c>
    </row>
    <row r="119" spans="1:13" x14ac:dyDescent="0.35">
      <c r="A119" s="103">
        <f>IFERROR(VLOOKUP(F119,Códigos!$A$1:$B$29,2,0),"")</f>
        <v>132423</v>
      </c>
      <c r="B119" s="109">
        <f t="shared" si="9"/>
        <v>13</v>
      </c>
      <c r="C119" s="103" t="str">
        <f t="shared" si="10"/>
        <v>diciembre13242313</v>
      </c>
      <c r="D119" s="103" t="str">
        <f t="shared" si="11"/>
        <v>Maria Rodriguez Martin</v>
      </c>
      <c r="E119" s="141" t="s">
        <v>138</v>
      </c>
      <c r="F119" s="141" t="s">
        <v>95</v>
      </c>
      <c r="G119" s="141" t="s">
        <v>181</v>
      </c>
      <c r="H119" s="141" t="s">
        <v>152</v>
      </c>
      <c r="I119" s="141" t="s">
        <v>0</v>
      </c>
      <c r="J119" s="141" t="s">
        <v>520</v>
      </c>
      <c r="K119" s="142">
        <v>4</v>
      </c>
      <c r="L119" s="142">
        <v>4</v>
      </c>
      <c r="M119" s="103" t="str">
        <f t="shared" si="8"/>
        <v>132423diciembre</v>
      </c>
    </row>
    <row r="120" spans="1:13" x14ac:dyDescent="0.35">
      <c r="A120" s="103">
        <f>IFERROR(VLOOKUP(F120,Códigos!$A$1:$B$29,2,0),"")</f>
        <v>132423</v>
      </c>
      <c r="B120" s="109">
        <f t="shared" si="9"/>
        <v>14</v>
      </c>
      <c r="C120" s="103" t="str">
        <f t="shared" si="10"/>
        <v>diciembre13242314</v>
      </c>
      <c r="D120" s="103" t="str">
        <f t="shared" si="11"/>
        <v>Rufino Mateo Collado Fernandez</v>
      </c>
      <c r="E120" s="141" t="s">
        <v>138</v>
      </c>
      <c r="F120" s="141" t="s">
        <v>95</v>
      </c>
      <c r="G120" s="141" t="s">
        <v>177</v>
      </c>
      <c r="H120" s="141" t="s">
        <v>148</v>
      </c>
      <c r="I120" s="141" t="s">
        <v>149</v>
      </c>
      <c r="J120" s="141" t="s">
        <v>292</v>
      </c>
      <c r="K120" s="142">
        <v>0</v>
      </c>
      <c r="L120" s="142">
        <v>29</v>
      </c>
      <c r="M120" s="103" t="str">
        <f t="shared" si="8"/>
        <v>132423diciembre</v>
      </c>
    </row>
    <row r="121" spans="1:13" x14ac:dyDescent="0.35">
      <c r="A121" s="103">
        <f>IFERROR(VLOOKUP(F121,Códigos!$A$1:$B$29,2,0),"")</f>
        <v>132423</v>
      </c>
      <c r="B121" s="109">
        <f t="shared" si="9"/>
        <v>15</v>
      </c>
      <c r="C121" s="103" t="str">
        <f t="shared" si="10"/>
        <v>diciembre13242315</v>
      </c>
      <c r="D121" s="103" t="str">
        <f t="shared" si="11"/>
        <v>Hugo Genier Zamora Cantarero</v>
      </c>
      <c r="E121" s="141" t="s">
        <v>138</v>
      </c>
      <c r="F121" s="141" t="s">
        <v>95</v>
      </c>
      <c r="G121" s="141" t="s">
        <v>177</v>
      </c>
      <c r="H121" s="141" t="s">
        <v>161</v>
      </c>
      <c r="I121" s="141" t="s">
        <v>151</v>
      </c>
      <c r="J121" s="141" t="s">
        <v>179</v>
      </c>
      <c r="K121" s="142">
        <v>13</v>
      </c>
      <c r="L121" s="142">
        <v>134</v>
      </c>
      <c r="M121" s="103" t="str">
        <f t="shared" si="8"/>
        <v>132423diciembre</v>
      </c>
    </row>
    <row r="122" spans="1:13" x14ac:dyDescent="0.35">
      <c r="A122" s="103">
        <f>IFERROR(VLOOKUP(F122,Códigos!$A$1:$B$29,2,0),"")</f>
        <v>657845</v>
      </c>
      <c r="B122" s="109">
        <f t="shared" si="9"/>
        <v>1</v>
      </c>
      <c r="C122" s="103" t="str">
        <f t="shared" si="10"/>
        <v>diciembre6578451</v>
      </c>
      <c r="D122" s="103" t="str">
        <f t="shared" si="11"/>
        <v>Matias Eduardo Urbina</v>
      </c>
      <c r="E122" s="141" t="s">
        <v>138</v>
      </c>
      <c r="F122" s="141" t="s">
        <v>101</v>
      </c>
      <c r="G122" s="141" t="s">
        <v>185</v>
      </c>
      <c r="H122" s="141" t="s">
        <v>152</v>
      </c>
      <c r="I122" s="141" t="s">
        <v>2</v>
      </c>
      <c r="J122" s="141" t="s">
        <v>521</v>
      </c>
      <c r="K122" s="142">
        <v>0</v>
      </c>
      <c r="L122" s="142">
        <v>0</v>
      </c>
      <c r="M122" s="103" t="str">
        <f t="shared" si="8"/>
        <v>657845diciembre</v>
      </c>
    </row>
    <row r="123" spans="1:13" x14ac:dyDescent="0.35">
      <c r="A123" s="103">
        <f>IFERROR(VLOOKUP(F123,Códigos!$A$1:$B$29,2,0),"")</f>
        <v>657845</v>
      </c>
      <c r="B123" s="109">
        <f t="shared" si="9"/>
        <v>2</v>
      </c>
      <c r="C123" s="103" t="str">
        <f t="shared" si="10"/>
        <v>diciembre6578452</v>
      </c>
      <c r="D123" s="103" t="str">
        <f t="shared" si="11"/>
        <v>Daniel Acosta Andrade</v>
      </c>
      <c r="E123" s="141" t="s">
        <v>138</v>
      </c>
      <c r="F123" s="141" t="s">
        <v>101</v>
      </c>
      <c r="G123" s="141" t="s">
        <v>184</v>
      </c>
      <c r="H123" s="141" t="s">
        <v>161</v>
      </c>
      <c r="I123" s="141" t="s">
        <v>151</v>
      </c>
      <c r="J123" s="141" t="s">
        <v>186</v>
      </c>
      <c r="K123" s="142">
        <v>8</v>
      </c>
      <c r="L123" s="142">
        <v>184</v>
      </c>
      <c r="M123" s="103" t="str">
        <f t="shared" si="8"/>
        <v>657845diciembre</v>
      </c>
    </row>
    <row r="124" spans="1:13" x14ac:dyDescent="0.35">
      <c r="A124" s="103">
        <f>IFERROR(VLOOKUP(F124,Códigos!$A$1:$B$29,2,0),"")</f>
        <v>657845</v>
      </c>
      <c r="B124" s="109">
        <f t="shared" si="9"/>
        <v>3</v>
      </c>
      <c r="C124" s="103" t="str">
        <f t="shared" si="10"/>
        <v>diciembre6578453</v>
      </c>
      <c r="D124" s="103" t="str">
        <f t="shared" si="11"/>
        <v>Gabriela Analia Gonzalez Edreira</v>
      </c>
      <c r="E124" s="141" t="s">
        <v>138</v>
      </c>
      <c r="F124" s="141" t="s">
        <v>101</v>
      </c>
      <c r="G124" s="141" t="s">
        <v>185</v>
      </c>
      <c r="H124" s="141" t="s">
        <v>152</v>
      </c>
      <c r="I124" s="141" t="s">
        <v>0</v>
      </c>
      <c r="J124" s="141" t="s">
        <v>522</v>
      </c>
      <c r="K124" s="142">
        <v>2</v>
      </c>
      <c r="L124" s="142">
        <v>2</v>
      </c>
      <c r="M124" s="103" t="str">
        <f t="shared" si="8"/>
        <v>657845diciembre</v>
      </c>
    </row>
    <row r="125" spans="1:13" x14ac:dyDescent="0.35">
      <c r="A125" s="103">
        <f>IFERROR(VLOOKUP(F125,Códigos!$A$1:$B$29,2,0),"")</f>
        <v>657845</v>
      </c>
      <c r="B125" s="109">
        <f t="shared" si="9"/>
        <v>4</v>
      </c>
      <c r="C125" s="103" t="str">
        <f t="shared" si="10"/>
        <v>diciembre6578454</v>
      </c>
      <c r="D125" s="103" t="str">
        <f t="shared" si="11"/>
        <v>Julio Cesar Angola Acosta</v>
      </c>
      <c r="E125" s="141" t="s">
        <v>138</v>
      </c>
      <c r="F125" s="141" t="s">
        <v>101</v>
      </c>
      <c r="G125" s="141" t="s">
        <v>184</v>
      </c>
      <c r="H125" s="141" t="s">
        <v>152</v>
      </c>
      <c r="I125" s="141" t="s">
        <v>2</v>
      </c>
      <c r="J125" s="141" t="s">
        <v>523</v>
      </c>
      <c r="K125" s="142">
        <v>0</v>
      </c>
      <c r="L125" s="142">
        <v>0</v>
      </c>
      <c r="M125" s="103" t="str">
        <f t="shared" si="8"/>
        <v>657845diciembre</v>
      </c>
    </row>
    <row r="126" spans="1:13" x14ac:dyDescent="0.35">
      <c r="A126" s="103">
        <f>IFERROR(VLOOKUP(F126,Códigos!$A$1:$B$29,2,0),"")</f>
        <v>657845</v>
      </c>
      <c r="B126" s="109">
        <f t="shared" si="9"/>
        <v>5</v>
      </c>
      <c r="C126" s="103" t="str">
        <f t="shared" si="10"/>
        <v>diciembre6578455</v>
      </c>
      <c r="D126" s="103" t="str">
        <f t="shared" si="11"/>
        <v>Orlando Bogado Marecos</v>
      </c>
      <c r="E126" s="141" t="s">
        <v>138</v>
      </c>
      <c r="F126" s="141" t="s">
        <v>101</v>
      </c>
      <c r="G126" s="141" t="s">
        <v>184</v>
      </c>
      <c r="H126" s="141" t="s">
        <v>152</v>
      </c>
      <c r="I126" s="141" t="s">
        <v>2</v>
      </c>
      <c r="J126" s="141" t="s">
        <v>524</v>
      </c>
      <c r="K126" s="142">
        <v>0</v>
      </c>
      <c r="L126" s="142">
        <v>0</v>
      </c>
      <c r="M126" s="103" t="str">
        <f t="shared" si="8"/>
        <v>657845diciembre</v>
      </c>
    </row>
    <row r="127" spans="1:13" x14ac:dyDescent="0.35">
      <c r="A127" s="103">
        <f>IFERROR(VLOOKUP(F127,Códigos!$A$1:$B$29,2,0),"")</f>
        <v>657845</v>
      </c>
      <c r="B127" s="109">
        <f t="shared" si="9"/>
        <v>6</v>
      </c>
      <c r="C127" s="103" t="str">
        <f t="shared" si="10"/>
        <v>diciembre6578456</v>
      </c>
      <c r="D127" s="103" t="str">
        <f t="shared" si="11"/>
        <v>Maria Carolina Blanco Uribe Estupiñan</v>
      </c>
      <c r="E127" s="141" t="s">
        <v>138</v>
      </c>
      <c r="F127" s="141" t="s">
        <v>101</v>
      </c>
      <c r="G127" s="141" t="s">
        <v>185</v>
      </c>
      <c r="H127" s="141" t="s">
        <v>148</v>
      </c>
      <c r="I127" s="141" t="s">
        <v>151</v>
      </c>
      <c r="J127" s="141" t="s">
        <v>191</v>
      </c>
      <c r="K127" s="142">
        <v>13</v>
      </c>
      <c r="L127" s="142">
        <v>148</v>
      </c>
      <c r="M127" s="103" t="str">
        <f t="shared" si="8"/>
        <v>657845diciembre</v>
      </c>
    </row>
    <row r="128" spans="1:13" x14ac:dyDescent="0.35">
      <c r="A128" s="103">
        <f>IFERROR(VLOOKUP(F128,Códigos!$A$1:$B$29,2,0),"")</f>
        <v>657845</v>
      </c>
      <c r="B128" s="109">
        <f t="shared" si="9"/>
        <v>7</v>
      </c>
      <c r="C128" s="103" t="str">
        <f t="shared" si="10"/>
        <v>diciembre6578457</v>
      </c>
      <c r="D128" s="103" t="str">
        <f t="shared" si="11"/>
        <v>Alvaro Palma Castro</v>
      </c>
      <c r="E128" s="141" t="s">
        <v>138</v>
      </c>
      <c r="F128" s="141" t="s">
        <v>101</v>
      </c>
      <c r="G128" s="141" t="s">
        <v>185</v>
      </c>
      <c r="H128" s="141" t="s">
        <v>152</v>
      </c>
      <c r="I128" s="141" t="s">
        <v>2</v>
      </c>
      <c r="J128" s="141" t="s">
        <v>525</v>
      </c>
      <c r="K128" s="142">
        <v>0</v>
      </c>
      <c r="L128" s="142">
        <v>0</v>
      </c>
      <c r="M128" s="103" t="str">
        <f t="shared" si="8"/>
        <v>657845diciembre</v>
      </c>
    </row>
    <row r="129" spans="1:13" x14ac:dyDescent="0.35">
      <c r="A129" s="103">
        <f>IFERROR(VLOOKUP(F129,Códigos!$A$1:$B$29,2,0),"")</f>
        <v>657845</v>
      </c>
      <c r="B129" s="109">
        <f t="shared" si="9"/>
        <v>8</v>
      </c>
      <c r="C129" s="103" t="str">
        <f t="shared" si="10"/>
        <v>diciembre6578458</v>
      </c>
      <c r="D129" s="103" t="str">
        <f t="shared" si="11"/>
        <v>Jose Manuel Muñoz Millan</v>
      </c>
      <c r="E129" s="141" t="s">
        <v>138</v>
      </c>
      <c r="F129" s="141" t="s">
        <v>101</v>
      </c>
      <c r="G129" s="141" t="s">
        <v>185</v>
      </c>
      <c r="H129" s="141" t="s">
        <v>148</v>
      </c>
      <c r="I129" s="141" t="s">
        <v>151</v>
      </c>
      <c r="J129" s="141" t="s">
        <v>381</v>
      </c>
      <c r="K129" s="142">
        <v>6</v>
      </c>
      <c r="L129" s="142">
        <v>33</v>
      </c>
      <c r="M129" s="103" t="str">
        <f t="shared" si="8"/>
        <v>657845diciembre</v>
      </c>
    </row>
    <row r="130" spans="1:13" x14ac:dyDescent="0.35">
      <c r="A130" s="103">
        <f>IFERROR(VLOOKUP(F130,Códigos!$A$1:$B$29,2,0),"")</f>
        <v>657845</v>
      </c>
      <c r="B130" s="109">
        <f t="shared" si="9"/>
        <v>9</v>
      </c>
      <c r="C130" s="103" t="str">
        <f t="shared" si="10"/>
        <v>diciembre6578459</v>
      </c>
      <c r="D130" s="103" t="str">
        <f t="shared" si="11"/>
        <v>David Otermin</v>
      </c>
      <c r="E130" s="141" t="s">
        <v>138</v>
      </c>
      <c r="F130" s="141" t="s">
        <v>101</v>
      </c>
      <c r="G130" s="141" t="s">
        <v>184</v>
      </c>
      <c r="H130" s="141" t="s">
        <v>148</v>
      </c>
      <c r="I130" s="141" t="s">
        <v>151</v>
      </c>
      <c r="J130" s="141" t="s">
        <v>187</v>
      </c>
      <c r="K130" s="142">
        <v>15</v>
      </c>
      <c r="L130" s="142">
        <v>141</v>
      </c>
      <c r="M130" s="103" t="str">
        <f t="shared" si="8"/>
        <v>657845diciembre</v>
      </c>
    </row>
    <row r="131" spans="1:13" x14ac:dyDescent="0.35">
      <c r="A131" s="103">
        <f>IFERROR(VLOOKUP(F131,Códigos!$A$1:$B$29,2,0),"")</f>
        <v>657845</v>
      </c>
      <c r="B131" s="109">
        <f t="shared" si="9"/>
        <v>10</v>
      </c>
      <c r="C131" s="103" t="str">
        <f t="shared" si="10"/>
        <v>diciembre65784510</v>
      </c>
      <c r="D131" s="103" t="str">
        <f t="shared" si="11"/>
        <v>Jorge España</v>
      </c>
      <c r="E131" s="141" t="s">
        <v>138</v>
      </c>
      <c r="F131" s="141" t="s">
        <v>101</v>
      </c>
      <c r="G131" s="141" t="s">
        <v>184</v>
      </c>
      <c r="H131" s="141" t="s">
        <v>148</v>
      </c>
      <c r="I131" s="141" t="s">
        <v>151</v>
      </c>
      <c r="J131" s="141" t="s">
        <v>190</v>
      </c>
      <c r="K131" s="142">
        <v>11</v>
      </c>
      <c r="L131" s="142">
        <v>239</v>
      </c>
      <c r="M131" s="103" t="str">
        <f t="shared" ref="M131:M194" si="12">A131&amp;E131</f>
        <v>657845diciembre</v>
      </c>
    </row>
    <row r="132" spans="1:13" x14ac:dyDescent="0.35">
      <c r="A132" s="103">
        <f>IFERROR(VLOOKUP(F132,Códigos!$A$1:$B$29,2,0),"")</f>
        <v>657845</v>
      </c>
      <c r="B132" s="109">
        <f t="shared" ref="B132:B195" si="13">IFERROR(IF(F132=F131,B131+1,1),0)</f>
        <v>11</v>
      </c>
      <c r="C132" s="103" t="str">
        <f t="shared" ref="C132:C195" si="14">E132&amp;A132&amp;B132</f>
        <v>diciembre65784511</v>
      </c>
      <c r="D132" s="103" t="str">
        <f t="shared" ref="D132:D195" si="15">J132</f>
        <v>Mohamed El Abouyii</v>
      </c>
      <c r="E132" s="141" t="s">
        <v>138</v>
      </c>
      <c r="F132" s="141" t="s">
        <v>101</v>
      </c>
      <c r="G132" s="141" t="s">
        <v>184</v>
      </c>
      <c r="H132" s="141" t="s">
        <v>148</v>
      </c>
      <c r="I132" s="141" t="s">
        <v>151</v>
      </c>
      <c r="J132" s="141" t="s">
        <v>197</v>
      </c>
      <c r="K132" s="142">
        <v>10</v>
      </c>
      <c r="L132" s="142">
        <v>184</v>
      </c>
      <c r="M132" s="103" t="str">
        <f t="shared" si="12"/>
        <v>657845diciembre</v>
      </c>
    </row>
    <row r="133" spans="1:13" x14ac:dyDescent="0.35">
      <c r="A133" s="103">
        <f>IFERROR(VLOOKUP(F133,Códigos!$A$1:$B$29,2,0),"")</f>
        <v>657845</v>
      </c>
      <c r="B133" s="109">
        <f t="shared" si="13"/>
        <v>12</v>
      </c>
      <c r="C133" s="103" t="str">
        <f t="shared" si="14"/>
        <v>diciembre65784512</v>
      </c>
      <c r="D133" s="103" t="str">
        <f t="shared" si="15"/>
        <v>Jorge Alonso Andrade</v>
      </c>
      <c r="E133" s="141" t="s">
        <v>138</v>
      </c>
      <c r="F133" s="141" t="s">
        <v>101</v>
      </c>
      <c r="G133" s="141" t="s">
        <v>184</v>
      </c>
      <c r="H133" s="141" t="s">
        <v>148</v>
      </c>
      <c r="I133" s="141" t="s">
        <v>151</v>
      </c>
      <c r="J133" s="141" t="s">
        <v>189</v>
      </c>
      <c r="K133" s="142">
        <v>12</v>
      </c>
      <c r="L133" s="142">
        <v>204</v>
      </c>
      <c r="M133" s="103" t="str">
        <f t="shared" si="12"/>
        <v>657845diciembre</v>
      </c>
    </row>
    <row r="134" spans="1:13" x14ac:dyDescent="0.35">
      <c r="A134" s="103">
        <f>IFERROR(VLOOKUP(F134,Códigos!$A$1:$B$29,2,0),"")</f>
        <v>657845</v>
      </c>
      <c r="B134" s="109">
        <f t="shared" si="13"/>
        <v>13</v>
      </c>
      <c r="C134" s="103" t="str">
        <f t="shared" si="14"/>
        <v>diciembre65784513</v>
      </c>
      <c r="D134" s="103" t="str">
        <f t="shared" si="15"/>
        <v>Max Björkström</v>
      </c>
      <c r="E134" s="141" t="s">
        <v>138</v>
      </c>
      <c r="F134" s="141" t="s">
        <v>101</v>
      </c>
      <c r="G134" s="141" t="s">
        <v>184</v>
      </c>
      <c r="H134" s="141" t="s">
        <v>148</v>
      </c>
      <c r="I134" s="141" t="s">
        <v>151</v>
      </c>
      <c r="J134" s="141" t="s">
        <v>192</v>
      </c>
      <c r="K134" s="142">
        <v>10</v>
      </c>
      <c r="L134" s="142">
        <v>140</v>
      </c>
      <c r="M134" s="103" t="str">
        <f t="shared" si="12"/>
        <v>657845diciembre</v>
      </c>
    </row>
    <row r="135" spans="1:13" x14ac:dyDescent="0.35">
      <c r="A135" s="103">
        <f>IFERROR(VLOOKUP(F135,Códigos!$A$1:$B$29,2,0),"")</f>
        <v>657845</v>
      </c>
      <c r="B135" s="109">
        <f t="shared" si="13"/>
        <v>14</v>
      </c>
      <c r="C135" s="103" t="str">
        <f t="shared" si="14"/>
        <v>diciembre65784514</v>
      </c>
      <c r="D135" s="103" t="str">
        <f t="shared" si="15"/>
        <v>Daniel Sandoval Herrero</v>
      </c>
      <c r="E135" s="141" t="s">
        <v>138</v>
      </c>
      <c r="F135" s="141" t="s">
        <v>101</v>
      </c>
      <c r="G135" s="141" t="s">
        <v>184</v>
      </c>
      <c r="H135" s="141" t="s">
        <v>148</v>
      </c>
      <c r="I135" s="141" t="s">
        <v>151</v>
      </c>
      <c r="J135" s="141" t="s">
        <v>188</v>
      </c>
      <c r="K135" s="142">
        <v>12</v>
      </c>
      <c r="L135" s="142">
        <v>122</v>
      </c>
      <c r="M135" s="103" t="str">
        <f t="shared" si="12"/>
        <v>657845diciembre</v>
      </c>
    </row>
    <row r="136" spans="1:13" x14ac:dyDescent="0.35">
      <c r="A136" s="103">
        <f>IFERROR(VLOOKUP(F136,Códigos!$A$1:$B$29,2,0),"")</f>
        <v>793211</v>
      </c>
      <c r="B136" s="109">
        <f t="shared" si="13"/>
        <v>1</v>
      </c>
      <c r="C136" s="103" t="str">
        <f t="shared" si="14"/>
        <v>diciembre7932111</v>
      </c>
      <c r="D136" s="103" t="str">
        <f t="shared" si="15"/>
        <v>David Venegas Fernandez</v>
      </c>
      <c r="E136" s="141" t="s">
        <v>138</v>
      </c>
      <c r="F136" s="141" t="s">
        <v>103</v>
      </c>
      <c r="G136" s="141" t="s">
        <v>257</v>
      </c>
      <c r="H136" s="141" t="s">
        <v>161</v>
      </c>
      <c r="I136" s="141" t="s">
        <v>151</v>
      </c>
      <c r="J136" s="141" t="s">
        <v>196</v>
      </c>
      <c r="K136" s="142">
        <v>12</v>
      </c>
      <c r="L136" s="142">
        <v>221</v>
      </c>
      <c r="M136" s="103" t="str">
        <f t="shared" si="12"/>
        <v>793211diciembre</v>
      </c>
    </row>
    <row r="137" spans="1:13" x14ac:dyDescent="0.35">
      <c r="A137" s="103">
        <f>IFERROR(VLOOKUP(F137,Códigos!$A$1:$B$29,2,0),"")</f>
        <v>793211</v>
      </c>
      <c r="B137" s="109">
        <f t="shared" si="13"/>
        <v>2</v>
      </c>
      <c r="C137" s="103" t="str">
        <f t="shared" si="14"/>
        <v>diciembre7932112</v>
      </c>
      <c r="D137" s="103" t="str">
        <f t="shared" si="15"/>
        <v>Mireya Barrios Navarro</v>
      </c>
      <c r="E137" s="141" t="s">
        <v>138</v>
      </c>
      <c r="F137" s="141" t="s">
        <v>103</v>
      </c>
      <c r="G137" s="141" t="s">
        <v>193</v>
      </c>
      <c r="H137" s="141" t="s">
        <v>152</v>
      </c>
      <c r="I137" s="141" t="s">
        <v>1</v>
      </c>
      <c r="J137" s="141" t="s">
        <v>456</v>
      </c>
      <c r="K137" s="142">
        <v>6</v>
      </c>
      <c r="L137" s="142">
        <v>7</v>
      </c>
      <c r="M137" s="103" t="str">
        <f t="shared" si="12"/>
        <v>793211diciembre</v>
      </c>
    </row>
    <row r="138" spans="1:13" x14ac:dyDescent="0.35">
      <c r="A138" s="103">
        <f>IFERROR(VLOOKUP(F138,Códigos!$A$1:$B$29,2,0),"")</f>
        <v>793211</v>
      </c>
      <c r="B138" s="109">
        <f t="shared" si="13"/>
        <v>3</v>
      </c>
      <c r="C138" s="103" t="str">
        <f t="shared" si="14"/>
        <v>diciembre7932113</v>
      </c>
      <c r="D138" s="103" t="str">
        <f t="shared" si="15"/>
        <v>Martina Parisi</v>
      </c>
      <c r="E138" s="141" t="s">
        <v>138</v>
      </c>
      <c r="F138" s="141" t="s">
        <v>103</v>
      </c>
      <c r="G138" s="141" t="s">
        <v>285</v>
      </c>
      <c r="H138" s="141" t="s">
        <v>152</v>
      </c>
      <c r="I138" s="141" t="s">
        <v>1</v>
      </c>
      <c r="J138" s="141" t="s">
        <v>436</v>
      </c>
      <c r="K138" s="142">
        <v>9</v>
      </c>
      <c r="L138" s="142">
        <v>14</v>
      </c>
      <c r="M138" s="103" t="str">
        <f t="shared" si="12"/>
        <v>793211diciembre</v>
      </c>
    </row>
    <row r="139" spans="1:13" x14ac:dyDescent="0.35">
      <c r="A139" s="103">
        <f>IFERROR(VLOOKUP(F139,Códigos!$A$1:$B$29,2,0),"")</f>
        <v>793211</v>
      </c>
      <c r="B139" s="109">
        <f t="shared" si="13"/>
        <v>4</v>
      </c>
      <c r="C139" s="103" t="str">
        <f t="shared" si="14"/>
        <v>diciembre7932114</v>
      </c>
      <c r="D139" s="103" t="str">
        <f t="shared" si="15"/>
        <v>Kamal Karche Faidi</v>
      </c>
      <c r="E139" s="141" t="s">
        <v>138</v>
      </c>
      <c r="F139" s="141" t="s">
        <v>103</v>
      </c>
      <c r="G139" s="141" t="s">
        <v>285</v>
      </c>
      <c r="H139" s="141" t="s">
        <v>148</v>
      </c>
      <c r="I139" s="141" t="s">
        <v>149</v>
      </c>
      <c r="J139" s="141" t="s">
        <v>293</v>
      </c>
      <c r="K139" s="142">
        <v>11</v>
      </c>
      <c r="L139" s="142">
        <v>45</v>
      </c>
      <c r="M139" s="103" t="str">
        <f t="shared" si="12"/>
        <v>793211diciembre</v>
      </c>
    </row>
    <row r="140" spans="1:13" x14ac:dyDescent="0.35">
      <c r="A140" s="103">
        <f>IFERROR(VLOOKUP(F140,Códigos!$A$1:$B$29,2,0),"")</f>
        <v>793211</v>
      </c>
      <c r="B140" s="109">
        <f t="shared" si="13"/>
        <v>5</v>
      </c>
      <c r="C140" s="103" t="str">
        <f t="shared" si="14"/>
        <v>diciembre7932115</v>
      </c>
      <c r="D140" s="103" t="str">
        <f t="shared" si="15"/>
        <v>Daniel Breder Santos de Matos</v>
      </c>
      <c r="E140" s="141" t="s">
        <v>138</v>
      </c>
      <c r="F140" s="141" t="s">
        <v>103</v>
      </c>
      <c r="G140" s="141" t="s">
        <v>257</v>
      </c>
      <c r="H140" s="141" t="s">
        <v>152</v>
      </c>
      <c r="I140" s="141" t="s">
        <v>2</v>
      </c>
      <c r="J140" s="141" t="s">
        <v>526</v>
      </c>
      <c r="K140" s="142">
        <v>0</v>
      </c>
      <c r="L140" s="142">
        <v>0</v>
      </c>
      <c r="M140" s="103" t="str">
        <f t="shared" si="12"/>
        <v>793211diciembre</v>
      </c>
    </row>
    <row r="141" spans="1:13" x14ac:dyDescent="0.35">
      <c r="A141" s="103">
        <f>IFERROR(VLOOKUP(F141,Códigos!$A$1:$B$29,2,0),"")</f>
        <v>793211</v>
      </c>
      <c r="B141" s="109">
        <f t="shared" si="13"/>
        <v>6</v>
      </c>
      <c r="C141" s="103" t="str">
        <f t="shared" si="14"/>
        <v>diciembre7932116</v>
      </c>
      <c r="D141" s="103" t="str">
        <f t="shared" si="15"/>
        <v>Anthony Daniel Sequera Morillo</v>
      </c>
      <c r="E141" s="141" t="s">
        <v>138</v>
      </c>
      <c r="F141" s="141" t="s">
        <v>103</v>
      </c>
      <c r="G141" s="141" t="s">
        <v>285</v>
      </c>
      <c r="H141" s="141" t="s">
        <v>148</v>
      </c>
      <c r="I141" s="141" t="s">
        <v>149</v>
      </c>
      <c r="J141" s="141" t="s">
        <v>343</v>
      </c>
      <c r="K141" s="142">
        <v>13</v>
      </c>
      <c r="L141" s="142">
        <v>48</v>
      </c>
      <c r="M141" s="103" t="str">
        <f t="shared" si="12"/>
        <v>793211diciembre</v>
      </c>
    </row>
    <row r="142" spans="1:13" x14ac:dyDescent="0.35">
      <c r="A142" s="103">
        <f>IFERROR(VLOOKUP(F142,Códigos!$A$1:$B$29,2,0),"")</f>
        <v>793211</v>
      </c>
      <c r="B142" s="109">
        <f t="shared" si="13"/>
        <v>7</v>
      </c>
      <c r="C142" s="103" t="str">
        <f t="shared" si="14"/>
        <v>diciembre7932117</v>
      </c>
      <c r="D142" s="103" t="str">
        <f t="shared" si="15"/>
        <v>Ismael Ruben Iglesias Medina</v>
      </c>
      <c r="E142" s="141" t="s">
        <v>138</v>
      </c>
      <c r="F142" s="141" t="s">
        <v>103</v>
      </c>
      <c r="G142" s="141" t="s">
        <v>257</v>
      </c>
      <c r="H142" s="141" t="s">
        <v>148</v>
      </c>
      <c r="I142" s="141" t="s">
        <v>151</v>
      </c>
      <c r="J142" s="141" t="s">
        <v>200</v>
      </c>
      <c r="K142" s="142">
        <v>0</v>
      </c>
      <c r="L142" s="142">
        <v>37</v>
      </c>
      <c r="M142" s="103" t="str">
        <f t="shared" si="12"/>
        <v>793211diciembre</v>
      </c>
    </row>
    <row r="143" spans="1:13" x14ac:dyDescent="0.35">
      <c r="A143" s="103">
        <f>IFERROR(VLOOKUP(F143,Códigos!$A$1:$B$29,2,0),"")</f>
        <v>793211</v>
      </c>
      <c r="B143" s="109">
        <f t="shared" si="13"/>
        <v>8</v>
      </c>
      <c r="C143" s="103" t="str">
        <f t="shared" si="14"/>
        <v>diciembre7932118</v>
      </c>
      <c r="D143" s="103" t="str">
        <f t="shared" si="15"/>
        <v>Victor Jurado Negrillo</v>
      </c>
      <c r="E143" s="141" t="s">
        <v>138</v>
      </c>
      <c r="F143" s="141" t="s">
        <v>103</v>
      </c>
      <c r="G143" s="141" t="s">
        <v>257</v>
      </c>
      <c r="H143" s="141" t="s">
        <v>148</v>
      </c>
      <c r="I143" s="141" t="s">
        <v>151</v>
      </c>
      <c r="J143" s="141" t="s">
        <v>198</v>
      </c>
      <c r="K143" s="142">
        <v>0</v>
      </c>
      <c r="L143" s="142">
        <v>83</v>
      </c>
      <c r="M143" s="103" t="str">
        <f t="shared" si="12"/>
        <v>793211diciembre</v>
      </c>
    </row>
    <row r="144" spans="1:13" x14ac:dyDescent="0.35">
      <c r="A144" s="103">
        <f>IFERROR(VLOOKUP(F144,Códigos!$A$1:$B$29,2,0),"")</f>
        <v>793211</v>
      </c>
      <c r="B144" s="109">
        <f t="shared" si="13"/>
        <v>9</v>
      </c>
      <c r="C144" s="103" t="str">
        <f t="shared" si="14"/>
        <v>diciembre7932119</v>
      </c>
      <c r="D144" s="103" t="str">
        <f t="shared" si="15"/>
        <v>Camilo Eduardo Biscay</v>
      </c>
      <c r="E144" s="141" t="s">
        <v>138</v>
      </c>
      <c r="F144" s="141" t="s">
        <v>103</v>
      </c>
      <c r="G144" s="141" t="s">
        <v>193</v>
      </c>
      <c r="H144" s="141" t="s">
        <v>148</v>
      </c>
      <c r="I144" s="141" t="s">
        <v>149</v>
      </c>
      <c r="J144" s="141" t="s">
        <v>256</v>
      </c>
      <c r="K144" s="142">
        <v>8</v>
      </c>
      <c r="L144" s="142">
        <v>54</v>
      </c>
      <c r="M144" s="103" t="str">
        <f t="shared" si="12"/>
        <v>793211diciembre</v>
      </c>
    </row>
    <row r="145" spans="1:13" x14ac:dyDescent="0.35">
      <c r="A145" s="103">
        <f>IFERROR(VLOOKUP(F145,Códigos!$A$1:$B$29,2,0),"")</f>
        <v>793211</v>
      </c>
      <c r="B145" s="109">
        <f t="shared" si="13"/>
        <v>10</v>
      </c>
      <c r="C145" s="103" t="str">
        <f t="shared" si="14"/>
        <v>diciembre79321110</v>
      </c>
      <c r="D145" s="103" t="str">
        <f t="shared" si="15"/>
        <v>Ismael Mastari El Moussaoui</v>
      </c>
      <c r="E145" s="141" t="s">
        <v>138</v>
      </c>
      <c r="F145" s="141" t="s">
        <v>103</v>
      </c>
      <c r="G145" s="141" t="s">
        <v>285</v>
      </c>
      <c r="H145" s="141" t="s">
        <v>152</v>
      </c>
      <c r="I145" s="141" t="s">
        <v>2</v>
      </c>
      <c r="J145" s="141" t="s">
        <v>527</v>
      </c>
      <c r="K145" s="142">
        <v>0</v>
      </c>
      <c r="L145" s="142">
        <v>0</v>
      </c>
      <c r="M145" s="103" t="str">
        <f t="shared" si="12"/>
        <v>793211diciembre</v>
      </c>
    </row>
    <row r="146" spans="1:13" x14ac:dyDescent="0.35">
      <c r="A146" s="103">
        <f>IFERROR(VLOOKUP(F146,Códigos!$A$1:$B$29,2,0),"")</f>
        <v>793211</v>
      </c>
      <c r="B146" s="109">
        <f t="shared" si="13"/>
        <v>11</v>
      </c>
      <c r="C146" s="103" t="str">
        <f t="shared" si="14"/>
        <v>diciembre79321111</v>
      </c>
      <c r="D146" s="103" t="str">
        <f t="shared" si="15"/>
        <v>Sara Ruma</v>
      </c>
      <c r="E146" s="141" t="s">
        <v>138</v>
      </c>
      <c r="F146" s="141" t="s">
        <v>103</v>
      </c>
      <c r="G146" s="141" t="s">
        <v>193</v>
      </c>
      <c r="H146" s="141" t="s">
        <v>152</v>
      </c>
      <c r="I146" s="141" t="s">
        <v>1</v>
      </c>
      <c r="J146" s="141" t="s">
        <v>435</v>
      </c>
      <c r="K146" s="142">
        <v>3</v>
      </c>
      <c r="L146" s="142">
        <v>5</v>
      </c>
      <c r="M146" s="103" t="str">
        <f t="shared" si="12"/>
        <v>793211diciembre</v>
      </c>
    </row>
    <row r="147" spans="1:13" x14ac:dyDescent="0.35">
      <c r="A147" s="103">
        <f>IFERROR(VLOOKUP(F147,Códigos!$A$1:$B$29,2,0),"")</f>
        <v>793211</v>
      </c>
      <c r="B147" s="109">
        <f t="shared" si="13"/>
        <v>12</v>
      </c>
      <c r="C147" s="103" t="str">
        <f t="shared" si="14"/>
        <v>diciembre79321112</v>
      </c>
      <c r="D147" s="103" t="str">
        <f t="shared" si="15"/>
        <v>Manuel Brea Fernandez</v>
      </c>
      <c r="E147" s="141" t="s">
        <v>138</v>
      </c>
      <c r="F147" s="141" t="s">
        <v>103</v>
      </c>
      <c r="G147" s="141" t="s">
        <v>257</v>
      </c>
      <c r="H147" s="141" t="s">
        <v>148</v>
      </c>
      <c r="I147" s="141" t="s">
        <v>151</v>
      </c>
      <c r="J147" s="141" t="s">
        <v>199</v>
      </c>
      <c r="K147" s="142">
        <v>11</v>
      </c>
      <c r="L147" s="142">
        <v>68</v>
      </c>
      <c r="M147" s="103" t="str">
        <f t="shared" si="12"/>
        <v>793211diciembre</v>
      </c>
    </row>
    <row r="148" spans="1:13" x14ac:dyDescent="0.35">
      <c r="A148" s="103">
        <f>IFERROR(VLOOKUP(F148,Códigos!$A$1:$B$29,2,0),"")</f>
        <v>793211</v>
      </c>
      <c r="B148" s="109">
        <f t="shared" si="13"/>
        <v>13</v>
      </c>
      <c r="C148" s="103" t="str">
        <f t="shared" si="14"/>
        <v>diciembre79321113</v>
      </c>
      <c r="D148" s="103" t="str">
        <f t="shared" si="15"/>
        <v>Jacobo Fernando Martin Melendez</v>
      </c>
      <c r="E148" s="141" t="s">
        <v>138</v>
      </c>
      <c r="F148" s="141" t="s">
        <v>103</v>
      </c>
      <c r="G148" s="141" t="s">
        <v>193</v>
      </c>
      <c r="H148" s="141" t="s">
        <v>148</v>
      </c>
      <c r="I148" s="141" t="s">
        <v>151</v>
      </c>
      <c r="J148" s="141" t="s">
        <v>194</v>
      </c>
      <c r="K148" s="142">
        <v>7</v>
      </c>
      <c r="L148" s="142">
        <v>71</v>
      </c>
      <c r="M148" s="103" t="str">
        <f t="shared" si="12"/>
        <v>793211diciembre</v>
      </c>
    </row>
    <row r="149" spans="1:13" x14ac:dyDescent="0.35">
      <c r="A149" s="103">
        <f>IFERROR(VLOOKUP(F149,Códigos!$A$1:$B$29,2,0),"")</f>
        <v>793211</v>
      </c>
      <c r="B149" s="109">
        <f t="shared" si="13"/>
        <v>14</v>
      </c>
      <c r="C149" s="103" t="str">
        <f t="shared" si="14"/>
        <v>diciembre79321114</v>
      </c>
      <c r="D149" s="103" t="str">
        <f t="shared" si="15"/>
        <v>Susana Moron Silva</v>
      </c>
      <c r="E149" s="141" t="s">
        <v>138</v>
      </c>
      <c r="F149" s="141" t="s">
        <v>103</v>
      </c>
      <c r="G149" s="141" t="s">
        <v>257</v>
      </c>
      <c r="H149" s="141" t="s">
        <v>148</v>
      </c>
      <c r="I149" s="141" t="s">
        <v>149</v>
      </c>
      <c r="J149" s="141" t="s">
        <v>295</v>
      </c>
      <c r="K149" s="142">
        <v>0</v>
      </c>
      <c r="L149" s="142">
        <v>24</v>
      </c>
      <c r="M149" s="103" t="str">
        <f t="shared" si="12"/>
        <v>793211diciembre</v>
      </c>
    </row>
    <row r="150" spans="1:13" x14ac:dyDescent="0.35">
      <c r="A150" s="103">
        <f>IFERROR(VLOOKUP(F150,Códigos!$A$1:$B$29,2,0),"")</f>
        <v>793211</v>
      </c>
      <c r="B150" s="109">
        <f t="shared" si="13"/>
        <v>15</v>
      </c>
      <c r="C150" s="103" t="str">
        <f t="shared" si="14"/>
        <v>diciembre79321115</v>
      </c>
      <c r="D150" s="103" t="str">
        <f t="shared" si="15"/>
        <v>Luis Miguel Ahijon Paris</v>
      </c>
      <c r="E150" s="141" t="s">
        <v>138</v>
      </c>
      <c r="F150" s="141" t="s">
        <v>103</v>
      </c>
      <c r="G150" s="141" t="s">
        <v>285</v>
      </c>
      <c r="H150" s="141" t="s">
        <v>152</v>
      </c>
      <c r="I150" s="141" t="s">
        <v>2</v>
      </c>
      <c r="J150" s="141" t="s">
        <v>528</v>
      </c>
      <c r="K150" s="142">
        <v>0</v>
      </c>
      <c r="L150" s="142">
        <v>0</v>
      </c>
      <c r="M150" s="103" t="str">
        <f t="shared" si="12"/>
        <v>793211diciembre</v>
      </c>
    </row>
    <row r="151" spans="1:13" x14ac:dyDescent="0.35">
      <c r="A151" s="103">
        <f>IFERROR(VLOOKUP(F151,Códigos!$A$1:$B$29,2,0),"")</f>
        <v>793211</v>
      </c>
      <c r="B151" s="109">
        <f t="shared" si="13"/>
        <v>16</v>
      </c>
      <c r="C151" s="103" t="str">
        <f t="shared" si="14"/>
        <v>diciembre79321116</v>
      </c>
      <c r="D151" s="103" t="str">
        <f t="shared" si="15"/>
        <v>Javier Godino Vazquez</v>
      </c>
      <c r="E151" s="141" t="s">
        <v>138</v>
      </c>
      <c r="F151" s="141" t="s">
        <v>103</v>
      </c>
      <c r="G151" s="141" t="s">
        <v>257</v>
      </c>
      <c r="H151" s="141" t="s">
        <v>152</v>
      </c>
      <c r="I151" s="141" t="s">
        <v>5</v>
      </c>
      <c r="J151" s="141" t="s">
        <v>405</v>
      </c>
      <c r="K151" s="142">
        <v>6</v>
      </c>
      <c r="L151" s="142">
        <v>12</v>
      </c>
      <c r="M151" s="103" t="str">
        <f t="shared" si="12"/>
        <v>793211diciembre</v>
      </c>
    </row>
    <row r="152" spans="1:13" x14ac:dyDescent="0.35">
      <c r="A152" s="103">
        <f>IFERROR(VLOOKUP(F152,Códigos!$A$1:$B$29,2,0),"")</f>
        <v>793211</v>
      </c>
      <c r="B152" s="109">
        <f t="shared" si="13"/>
        <v>17</v>
      </c>
      <c r="C152" s="103" t="str">
        <f t="shared" si="14"/>
        <v>diciembre79321117</v>
      </c>
      <c r="D152" s="103" t="str">
        <f t="shared" si="15"/>
        <v>Nizar Atsouli</v>
      </c>
      <c r="E152" s="141" t="s">
        <v>138</v>
      </c>
      <c r="F152" s="141" t="s">
        <v>103</v>
      </c>
      <c r="G152" s="141" t="s">
        <v>285</v>
      </c>
      <c r="H152" s="141" t="s">
        <v>152</v>
      </c>
      <c r="I152" s="141" t="s">
        <v>5</v>
      </c>
      <c r="J152" s="141" t="s">
        <v>434</v>
      </c>
      <c r="K152" s="142">
        <v>11</v>
      </c>
      <c r="L152" s="142">
        <v>19</v>
      </c>
      <c r="M152" s="103" t="str">
        <f t="shared" si="12"/>
        <v>793211diciembre</v>
      </c>
    </row>
    <row r="153" spans="1:13" x14ac:dyDescent="0.35">
      <c r="A153" s="103">
        <f>IFERROR(VLOOKUP(F153,Códigos!$A$1:$B$29,2,0),"")</f>
        <v>793211</v>
      </c>
      <c r="B153" s="109">
        <f t="shared" si="13"/>
        <v>18</v>
      </c>
      <c r="C153" s="103" t="str">
        <f t="shared" si="14"/>
        <v>diciembre79321118</v>
      </c>
      <c r="D153" s="103" t="str">
        <f t="shared" si="15"/>
        <v>Luciano Wolkomirski</v>
      </c>
      <c r="E153" s="141" t="s">
        <v>138</v>
      </c>
      <c r="F153" s="141" t="s">
        <v>103</v>
      </c>
      <c r="G153" s="141" t="s">
        <v>193</v>
      </c>
      <c r="H153" s="141" t="s">
        <v>148</v>
      </c>
      <c r="I153" s="141" t="s">
        <v>151</v>
      </c>
      <c r="J153" s="141" t="s">
        <v>195</v>
      </c>
      <c r="K153" s="142">
        <v>11</v>
      </c>
      <c r="L153" s="142">
        <v>93</v>
      </c>
      <c r="M153" s="103" t="str">
        <f t="shared" si="12"/>
        <v>793211diciembre</v>
      </c>
    </row>
    <row r="154" spans="1:13" x14ac:dyDescent="0.35">
      <c r="A154" s="103">
        <f>IFERROR(VLOOKUP(F154,Códigos!$A$1:$B$29,2,0),"")</f>
        <v>793211</v>
      </c>
      <c r="B154" s="109">
        <f t="shared" si="13"/>
        <v>19</v>
      </c>
      <c r="C154" s="103" t="str">
        <f t="shared" si="14"/>
        <v>diciembre79321119</v>
      </c>
      <c r="D154" s="103" t="str">
        <f t="shared" si="15"/>
        <v>Miguel Angel Jimenez Lopez</v>
      </c>
      <c r="E154" s="141" t="s">
        <v>138</v>
      </c>
      <c r="F154" s="141" t="s">
        <v>103</v>
      </c>
      <c r="G154" s="141" t="s">
        <v>193</v>
      </c>
      <c r="H154" s="141" t="s">
        <v>152</v>
      </c>
      <c r="I154" s="141" t="s">
        <v>2</v>
      </c>
      <c r="J154" s="141" t="s">
        <v>529</v>
      </c>
      <c r="K154" s="142">
        <v>0</v>
      </c>
      <c r="L154" s="142">
        <v>0</v>
      </c>
      <c r="M154" s="103" t="str">
        <f t="shared" si="12"/>
        <v>793211diciembre</v>
      </c>
    </row>
    <row r="155" spans="1:13" x14ac:dyDescent="0.35">
      <c r="A155" s="103">
        <f>IFERROR(VLOOKUP(F155,Códigos!$A$1:$B$29,2,0),"")</f>
        <v>793211</v>
      </c>
      <c r="B155" s="109">
        <f t="shared" si="13"/>
        <v>20</v>
      </c>
      <c r="C155" s="103" t="str">
        <f t="shared" si="14"/>
        <v>diciembre79321120</v>
      </c>
      <c r="D155" s="103" t="str">
        <f t="shared" si="15"/>
        <v>Sofia Ronzone</v>
      </c>
      <c r="E155" s="141" t="s">
        <v>138</v>
      </c>
      <c r="F155" s="141" t="s">
        <v>103</v>
      </c>
      <c r="G155" s="141" t="s">
        <v>257</v>
      </c>
      <c r="H155" s="141" t="s">
        <v>152</v>
      </c>
      <c r="I155" s="141" t="s">
        <v>2</v>
      </c>
      <c r="J155" s="141" t="s">
        <v>530</v>
      </c>
      <c r="K155" s="142">
        <v>0</v>
      </c>
      <c r="L155" s="142">
        <v>0</v>
      </c>
      <c r="M155" s="103" t="str">
        <f t="shared" si="12"/>
        <v>793211diciembre</v>
      </c>
    </row>
    <row r="156" spans="1:13" x14ac:dyDescent="0.35">
      <c r="A156" s="103">
        <f>IFERROR(VLOOKUP(F156,Códigos!$A$1:$B$29,2,0),"")</f>
        <v>234573</v>
      </c>
      <c r="B156" s="109">
        <f t="shared" si="13"/>
        <v>1</v>
      </c>
      <c r="C156" s="103" t="str">
        <f t="shared" si="14"/>
        <v>diciembre2345731</v>
      </c>
      <c r="D156" s="103" t="str">
        <f t="shared" si="15"/>
        <v>Maria jose Brenes oliva</v>
      </c>
      <c r="E156" s="141" t="s">
        <v>138</v>
      </c>
      <c r="F156" s="141" t="s">
        <v>105</v>
      </c>
      <c r="G156" s="141" t="s">
        <v>201</v>
      </c>
      <c r="H156" s="141" t="s">
        <v>148</v>
      </c>
      <c r="I156" s="141" t="s">
        <v>151</v>
      </c>
      <c r="J156" s="141" t="s">
        <v>203</v>
      </c>
      <c r="K156" s="142">
        <v>0</v>
      </c>
      <c r="L156" s="142">
        <v>54</v>
      </c>
      <c r="M156" s="103" t="str">
        <f t="shared" si="12"/>
        <v>234573diciembre</v>
      </c>
    </row>
    <row r="157" spans="1:13" x14ac:dyDescent="0.35">
      <c r="A157" s="103">
        <f>IFERROR(VLOOKUP(F157,Códigos!$A$1:$B$29,2,0),"")</f>
        <v>234573</v>
      </c>
      <c r="B157" s="109">
        <f t="shared" si="13"/>
        <v>2</v>
      </c>
      <c r="C157" s="103" t="str">
        <f t="shared" si="14"/>
        <v>diciembre2345732</v>
      </c>
      <c r="D157" s="103" t="str">
        <f t="shared" si="15"/>
        <v>Manuel Tellez Fernandez</v>
      </c>
      <c r="E157" s="141" t="s">
        <v>138</v>
      </c>
      <c r="F157" s="141" t="s">
        <v>105</v>
      </c>
      <c r="G157" s="141" t="s">
        <v>531</v>
      </c>
      <c r="H157" s="141" t="s">
        <v>161</v>
      </c>
      <c r="I157" s="141" t="s">
        <v>151</v>
      </c>
      <c r="J157" s="141" t="s">
        <v>205</v>
      </c>
      <c r="K157" s="142">
        <v>6</v>
      </c>
      <c r="L157" s="142">
        <v>179</v>
      </c>
      <c r="M157" s="103" t="str">
        <f t="shared" si="12"/>
        <v>234573diciembre</v>
      </c>
    </row>
    <row r="158" spans="1:13" x14ac:dyDescent="0.35">
      <c r="A158" s="103">
        <f>IFERROR(VLOOKUP(F158,Códigos!$A$1:$B$29,2,0),"")</f>
        <v>234573</v>
      </c>
      <c r="B158" s="109">
        <f t="shared" si="13"/>
        <v>3</v>
      </c>
      <c r="C158" s="103" t="str">
        <f t="shared" si="14"/>
        <v>diciembre2345733</v>
      </c>
      <c r="D158" s="103" t="str">
        <f t="shared" si="15"/>
        <v>Oscar Steven Izquierdo Rayo</v>
      </c>
      <c r="E158" s="141" t="s">
        <v>138</v>
      </c>
      <c r="F158" s="141" t="s">
        <v>105</v>
      </c>
      <c r="G158" s="141" t="s">
        <v>201</v>
      </c>
      <c r="H158" s="141" t="s">
        <v>161</v>
      </c>
      <c r="I158" s="141" t="s">
        <v>151</v>
      </c>
      <c r="J158" s="141" t="s">
        <v>202</v>
      </c>
      <c r="K158" s="142">
        <v>11</v>
      </c>
      <c r="L158" s="142">
        <v>238</v>
      </c>
      <c r="M158" s="103" t="str">
        <f t="shared" si="12"/>
        <v>234573diciembre</v>
      </c>
    </row>
    <row r="159" spans="1:13" x14ac:dyDescent="0.35">
      <c r="A159" s="103">
        <f>IFERROR(VLOOKUP(F159,Códigos!$A$1:$B$29,2,0),"")</f>
        <v>234573</v>
      </c>
      <c r="B159" s="109">
        <f t="shared" si="13"/>
        <v>4</v>
      </c>
      <c r="C159" s="103" t="str">
        <f t="shared" si="14"/>
        <v>diciembre2345734</v>
      </c>
      <c r="D159" s="103" t="str">
        <f t="shared" si="15"/>
        <v>Marco Antonio Torrent Fernandez</v>
      </c>
      <c r="E159" s="141" t="s">
        <v>138</v>
      </c>
      <c r="F159" s="141" t="s">
        <v>105</v>
      </c>
      <c r="G159" s="141" t="s">
        <v>531</v>
      </c>
      <c r="H159" s="141" t="s">
        <v>148</v>
      </c>
      <c r="I159" s="141" t="s">
        <v>151</v>
      </c>
      <c r="J159" s="141" t="s">
        <v>207</v>
      </c>
      <c r="K159" s="142">
        <v>11</v>
      </c>
      <c r="L159" s="142">
        <v>269</v>
      </c>
      <c r="M159" s="103" t="str">
        <f t="shared" si="12"/>
        <v>234573diciembre</v>
      </c>
    </row>
    <row r="160" spans="1:13" x14ac:dyDescent="0.35">
      <c r="A160" s="103">
        <f>IFERROR(VLOOKUP(F160,Códigos!$A$1:$B$29,2,0),"")</f>
        <v>234573</v>
      </c>
      <c r="B160" s="109">
        <f t="shared" si="13"/>
        <v>5</v>
      </c>
      <c r="C160" s="103" t="str">
        <f t="shared" si="14"/>
        <v>diciembre2345735</v>
      </c>
      <c r="D160" s="103" t="str">
        <f t="shared" si="15"/>
        <v>Bilal Chergui Serroukh</v>
      </c>
      <c r="E160" s="141" t="s">
        <v>138</v>
      </c>
      <c r="F160" s="141" t="s">
        <v>105</v>
      </c>
      <c r="G160" s="141" t="s">
        <v>201</v>
      </c>
      <c r="H160" s="141" t="s">
        <v>152</v>
      </c>
      <c r="I160" s="141" t="s">
        <v>0</v>
      </c>
      <c r="J160" s="141" t="s">
        <v>532</v>
      </c>
      <c r="K160" s="142">
        <v>1</v>
      </c>
      <c r="L160" s="142">
        <v>1</v>
      </c>
      <c r="M160" s="103" t="str">
        <f t="shared" si="12"/>
        <v>234573diciembre</v>
      </c>
    </row>
    <row r="161" spans="1:13" x14ac:dyDescent="0.35">
      <c r="A161" s="103">
        <f>IFERROR(VLOOKUP(F161,Códigos!$A$1:$B$29,2,0),"")</f>
        <v>234573</v>
      </c>
      <c r="B161" s="109">
        <f t="shared" si="13"/>
        <v>6</v>
      </c>
      <c r="C161" s="103" t="str">
        <f t="shared" si="14"/>
        <v>diciembre2345736</v>
      </c>
      <c r="D161" s="103" t="str">
        <f t="shared" si="15"/>
        <v>Sebastian Oscar Gimenez</v>
      </c>
      <c r="E161" s="141" t="s">
        <v>138</v>
      </c>
      <c r="F161" s="141" t="s">
        <v>105</v>
      </c>
      <c r="G161" s="141" t="s">
        <v>531</v>
      </c>
      <c r="H161" s="141" t="s">
        <v>148</v>
      </c>
      <c r="I161" s="141" t="s">
        <v>151</v>
      </c>
      <c r="J161" s="141" t="s">
        <v>208</v>
      </c>
      <c r="K161" s="142">
        <v>8</v>
      </c>
      <c r="L161" s="142">
        <v>85</v>
      </c>
      <c r="M161" s="103" t="str">
        <f t="shared" si="12"/>
        <v>234573diciembre</v>
      </c>
    </row>
    <row r="162" spans="1:13" x14ac:dyDescent="0.35">
      <c r="A162" s="103">
        <f>IFERROR(VLOOKUP(F162,Códigos!$A$1:$B$29,2,0),"")</f>
        <v>234573</v>
      </c>
      <c r="B162" s="109">
        <f t="shared" si="13"/>
        <v>7</v>
      </c>
      <c r="C162" s="103" t="str">
        <f t="shared" si="14"/>
        <v>diciembre2345737</v>
      </c>
      <c r="D162" s="103" t="str">
        <f t="shared" si="15"/>
        <v>Juan Carlos Cuadrado Ruiz</v>
      </c>
      <c r="E162" s="141" t="s">
        <v>138</v>
      </c>
      <c r="F162" s="141" t="s">
        <v>105</v>
      </c>
      <c r="G162" s="141" t="s">
        <v>531</v>
      </c>
      <c r="H162" s="141" t="s">
        <v>148</v>
      </c>
      <c r="I162" s="141" t="s">
        <v>151</v>
      </c>
      <c r="J162" s="141" t="s">
        <v>206</v>
      </c>
      <c r="K162" s="142">
        <v>15</v>
      </c>
      <c r="L162" s="142">
        <v>181</v>
      </c>
      <c r="M162" s="103" t="str">
        <f t="shared" si="12"/>
        <v>234573diciembre</v>
      </c>
    </row>
    <row r="163" spans="1:13" x14ac:dyDescent="0.35">
      <c r="A163" s="103">
        <f>IFERROR(VLOOKUP(F163,Códigos!$A$1:$B$29,2,0),"")</f>
        <v>234573</v>
      </c>
      <c r="B163" s="109">
        <f t="shared" si="13"/>
        <v>8</v>
      </c>
      <c r="C163" s="103" t="str">
        <f t="shared" si="14"/>
        <v>diciembre2345738</v>
      </c>
      <c r="D163" s="103" t="str">
        <f t="shared" si="15"/>
        <v>Mathilde Corbacho Samson</v>
      </c>
      <c r="E163" s="141" t="s">
        <v>138</v>
      </c>
      <c r="F163" s="141" t="s">
        <v>105</v>
      </c>
      <c r="G163" s="141" t="s">
        <v>201</v>
      </c>
      <c r="H163" s="141" t="s">
        <v>152</v>
      </c>
      <c r="I163" s="141" t="s">
        <v>1</v>
      </c>
      <c r="J163" s="141" t="s">
        <v>458</v>
      </c>
      <c r="K163" s="142">
        <v>4</v>
      </c>
      <c r="L163" s="142">
        <v>8</v>
      </c>
      <c r="M163" s="103" t="str">
        <f t="shared" si="12"/>
        <v>234573diciembre</v>
      </c>
    </row>
    <row r="164" spans="1:13" x14ac:dyDescent="0.35">
      <c r="A164" s="103">
        <f>IFERROR(VLOOKUP(F164,Códigos!$A$1:$B$29,2,0),"")</f>
        <v>234573</v>
      </c>
      <c r="B164" s="109">
        <f t="shared" si="13"/>
        <v>9</v>
      </c>
      <c r="C164" s="103" t="str">
        <f t="shared" si="14"/>
        <v>diciembre2345739</v>
      </c>
      <c r="D164" s="103" t="str">
        <f t="shared" si="15"/>
        <v>Miguel Angel Carrasco Gil</v>
      </c>
      <c r="E164" s="141" t="s">
        <v>138</v>
      </c>
      <c r="F164" s="141" t="s">
        <v>105</v>
      </c>
      <c r="G164" s="141" t="s">
        <v>201</v>
      </c>
      <c r="H164" s="141" t="s">
        <v>152</v>
      </c>
      <c r="I164" s="141" t="s">
        <v>5</v>
      </c>
      <c r="J164" s="141" t="s">
        <v>406</v>
      </c>
      <c r="K164" s="142">
        <v>7</v>
      </c>
      <c r="L164" s="142">
        <v>10</v>
      </c>
      <c r="M164" s="103" t="str">
        <f t="shared" si="12"/>
        <v>234573diciembre</v>
      </c>
    </row>
    <row r="165" spans="1:13" x14ac:dyDescent="0.35">
      <c r="A165" s="103">
        <f>IFERROR(VLOOKUP(F165,Códigos!$A$1:$B$29,2,0),"")</f>
        <v>234573</v>
      </c>
      <c r="B165" s="109">
        <f t="shared" si="13"/>
        <v>10</v>
      </c>
      <c r="C165" s="103" t="str">
        <f t="shared" si="14"/>
        <v>diciembre23457310</v>
      </c>
      <c r="D165" s="103" t="str">
        <f t="shared" si="15"/>
        <v>Adrian Valera Torrecilla</v>
      </c>
      <c r="E165" s="141" t="s">
        <v>138</v>
      </c>
      <c r="F165" s="141" t="s">
        <v>105</v>
      </c>
      <c r="G165" s="141" t="s">
        <v>201</v>
      </c>
      <c r="H165" s="141" t="s">
        <v>152</v>
      </c>
      <c r="I165" s="141" t="s">
        <v>1</v>
      </c>
      <c r="J165" s="141" t="s">
        <v>457</v>
      </c>
      <c r="K165" s="142">
        <v>3</v>
      </c>
      <c r="L165" s="142">
        <v>5</v>
      </c>
      <c r="M165" s="103" t="str">
        <f t="shared" si="12"/>
        <v>234573diciembre</v>
      </c>
    </row>
    <row r="166" spans="1:13" x14ac:dyDescent="0.35">
      <c r="A166" s="103">
        <f>IFERROR(VLOOKUP(F166,Códigos!$A$1:$B$29,2,0),"")</f>
        <v>234573</v>
      </c>
      <c r="B166" s="109">
        <f t="shared" si="13"/>
        <v>11</v>
      </c>
      <c r="C166" s="103" t="str">
        <f t="shared" si="14"/>
        <v>diciembre23457311</v>
      </c>
      <c r="D166" s="103" t="str">
        <f t="shared" si="15"/>
        <v>Manuel Romero Herraiz</v>
      </c>
      <c r="E166" s="141" t="s">
        <v>138</v>
      </c>
      <c r="F166" s="141" t="s">
        <v>105</v>
      </c>
      <c r="G166" s="141" t="s">
        <v>201</v>
      </c>
      <c r="H166" s="141" t="s">
        <v>148</v>
      </c>
      <c r="I166" s="141" t="s">
        <v>4</v>
      </c>
      <c r="J166" s="141" t="s">
        <v>382</v>
      </c>
      <c r="K166" s="142">
        <v>5</v>
      </c>
      <c r="L166" s="142">
        <v>32</v>
      </c>
      <c r="M166" s="103" t="str">
        <f t="shared" si="12"/>
        <v>234573diciembre</v>
      </c>
    </row>
    <row r="167" spans="1:13" x14ac:dyDescent="0.35">
      <c r="A167" s="103">
        <f>IFERROR(VLOOKUP(F167,Códigos!$A$1:$B$29,2,0),"")</f>
        <v>875432</v>
      </c>
      <c r="B167" s="109">
        <f t="shared" si="13"/>
        <v>1</v>
      </c>
      <c r="C167" s="103" t="str">
        <f t="shared" si="14"/>
        <v>diciembre8754321</v>
      </c>
      <c r="D167" s="103" t="str">
        <f t="shared" si="15"/>
        <v>Miriam Henares Sarda</v>
      </c>
      <c r="E167" s="141" t="s">
        <v>138</v>
      </c>
      <c r="F167" s="141" t="s">
        <v>110</v>
      </c>
      <c r="G167" s="141" t="s">
        <v>213</v>
      </c>
      <c r="H167" s="141" t="s">
        <v>148</v>
      </c>
      <c r="I167" s="141" t="s">
        <v>149</v>
      </c>
      <c r="J167" s="141" t="s">
        <v>272</v>
      </c>
      <c r="K167" s="142">
        <v>11</v>
      </c>
      <c r="L167" s="142">
        <v>59</v>
      </c>
      <c r="M167" s="103" t="str">
        <f t="shared" si="12"/>
        <v>875432diciembre</v>
      </c>
    </row>
    <row r="168" spans="1:13" x14ac:dyDescent="0.35">
      <c r="A168" s="103">
        <f>IFERROR(VLOOKUP(F168,Códigos!$A$1:$B$29,2,0),"")</f>
        <v>875432</v>
      </c>
      <c r="B168" s="109">
        <f t="shared" si="13"/>
        <v>2</v>
      </c>
      <c r="C168" s="103" t="str">
        <f t="shared" si="14"/>
        <v>diciembre8754322</v>
      </c>
      <c r="D168" s="103" t="str">
        <f t="shared" si="15"/>
        <v>Zied Barboura</v>
      </c>
      <c r="E168" s="141" t="s">
        <v>138</v>
      </c>
      <c r="F168" s="141" t="s">
        <v>110</v>
      </c>
      <c r="G168" s="141" t="s">
        <v>214</v>
      </c>
      <c r="H168" s="141" t="s">
        <v>152</v>
      </c>
      <c r="I168" s="141" t="s">
        <v>2</v>
      </c>
      <c r="J168" s="141" t="s">
        <v>533</v>
      </c>
      <c r="K168" s="142">
        <v>0</v>
      </c>
      <c r="L168" s="142">
        <v>0</v>
      </c>
      <c r="M168" s="103" t="str">
        <f t="shared" si="12"/>
        <v>875432diciembre</v>
      </c>
    </row>
    <row r="169" spans="1:13" x14ac:dyDescent="0.35">
      <c r="A169" s="103">
        <f>IFERROR(VLOOKUP(F169,Códigos!$A$1:$B$29,2,0),"")</f>
        <v>875432</v>
      </c>
      <c r="B169" s="109">
        <f t="shared" si="13"/>
        <v>3</v>
      </c>
      <c r="C169" s="103" t="str">
        <f t="shared" si="14"/>
        <v>diciembre8754323</v>
      </c>
      <c r="D169" s="103" t="str">
        <f t="shared" si="15"/>
        <v>Cristina Gonzalez Goyanes</v>
      </c>
      <c r="E169" s="141" t="s">
        <v>138</v>
      </c>
      <c r="F169" s="141" t="s">
        <v>110</v>
      </c>
      <c r="G169" s="141" t="s">
        <v>213</v>
      </c>
      <c r="H169" s="141" t="s">
        <v>152</v>
      </c>
      <c r="I169" s="141" t="s">
        <v>0</v>
      </c>
      <c r="J169" s="141" t="s">
        <v>534</v>
      </c>
      <c r="K169" s="142">
        <v>3</v>
      </c>
      <c r="L169" s="142">
        <v>3</v>
      </c>
      <c r="M169" s="103" t="str">
        <f t="shared" si="12"/>
        <v>875432diciembre</v>
      </c>
    </row>
    <row r="170" spans="1:13" x14ac:dyDescent="0.35">
      <c r="A170" s="103">
        <f>IFERROR(VLOOKUP(F170,Códigos!$A$1:$B$29,2,0),"")</f>
        <v>875432</v>
      </c>
      <c r="B170" s="109">
        <f t="shared" si="13"/>
        <v>4</v>
      </c>
      <c r="C170" s="103" t="str">
        <f t="shared" si="14"/>
        <v>diciembre8754324</v>
      </c>
      <c r="D170" s="103" t="str">
        <f t="shared" si="15"/>
        <v>Rafael Salamanca Mendez</v>
      </c>
      <c r="E170" s="141" t="s">
        <v>138</v>
      </c>
      <c r="F170" s="141" t="s">
        <v>110</v>
      </c>
      <c r="G170" s="141" t="s">
        <v>209</v>
      </c>
      <c r="H170" s="141" t="s">
        <v>152</v>
      </c>
      <c r="I170" s="141" t="s">
        <v>2</v>
      </c>
      <c r="J170" s="141" t="s">
        <v>535</v>
      </c>
      <c r="K170" s="142">
        <v>0</v>
      </c>
      <c r="L170" s="142">
        <v>0</v>
      </c>
      <c r="M170" s="103" t="str">
        <f t="shared" si="12"/>
        <v>875432diciembre</v>
      </c>
    </row>
    <row r="171" spans="1:13" x14ac:dyDescent="0.35">
      <c r="A171" s="103">
        <f>IFERROR(VLOOKUP(F171,Códigos!$A$1:$B$29,2,0),"")</f>
        <v>875432</v>
      </c>
      <c r="B171" s="109">
        <f t="shared" si="13"/>
        <v>5</v>
      </c>
      <c r="C171" s="103" t="str">
        <f t="shared" si="14"/>
        <v>diciembre8754325</v>
      </c>
      <c r="D171" s="103" t="str">
        <f t="shared" si="15"/>
        <v>Radames de Jesus Ramirez Sierra</v>
      </c>
      <c r="E171" s="141" t="s">
        <v>138</v>
      </c>
      <c r="F171" s="141" t="s">
        <v>110</v>
      </c>
      <c r="G171" s="141" t="s">
        <v>213</v>
      </c>
      <c r="H171" s="141" t="s">
        <v>148</v>
      </c>
      <c r="I171" s="141" t="s">
        <v>149</v>
      </c>
      <c r="J171" s="141" t="s">
        <v>258</v>
      </c>
      <c r="K171" s="142">
        <v>4</v>
      </c>
      <c r="L171" s="142">
        <v>59</v>
      </c>
      <c r="M171" s="103" t="str">
        <f t="shared" si="12"/>
        <v>875432diciembre</v>
      </c>
    </row>
    <row r="172" spans="1:13" x14ac:dyDescent="0.35">
      <c r="A172" s="103">
        <f>IFERROR(VLOOKUP(F172,Códigos!$A$1:$B$29,2,0),"")</f>
        <v>875432</v>
      </c>
      <c r="B172" s="109">
        <f t="shared" si="13"/>
        <v>6</v>
      </c>
      <c r="C172" s="103" t="str">
        <f t="shared" si="14"/>
        <v>diciembre8754326</v>
      </c>
      <c r="D172" s="103" t="str">
        <f t="shared" si="15"/>
        <v>Patricia Ballesteros Martin</v>
      </c>
      <c r="E172" s="141" t="s">
        <v>138</v>
      </c>
      <c r="F172" s="141" t="s">
        <v>110</v>
      </c>
      <c r="G172" s="141" t="s">
        <v>209</v>
      </c>
      <c r="H172" s="141" t="s">
        <v>161</v>
      </c>
      <c r="I172" s="141" t="s">
        <v>151</v>
      </c>
      <c r="J172" s="141" t="s">
        <v>210</v>
      </c>
      <c r="K172" s="142">
        <v>11</v>
      </c>
      <c r="L172" s="142">
        <v>108</v>
      </c>
      <c r="M172" s="103" t="str">
        <f t="shared" si="12"/>
        <v>875432diciembre</v>
      </c>
    </row>
    <row r="173" spans="1:13" x14ac:dyDescent="0.35">
      <c r="A173" s="103">
        <f>IFERROR(VLOOKUP(F173,Códigos!$A$1:$B$29,2,0),"")</f>
        <v>875432</v>
      </c>
      <c r="B173" s="109">
        <f t="shared" si="13"/>
        <v>7</v>
      </c>
      <c r="C173" s="103" t="str">
        <f t="shared" si="14"/>
        <v>diciembre8754327</v>
      </c>
      <c r="D173" s="103" t="str">
        <f t="shared" si="15"/>
        <v>Luis Serna Ballesteros</v>
      </c>
      <c r="E173" s="141" t="s">
        <v>138</v>
      </c>
      <c r="F173" s="141" t="s">
        <v>110</v>
      </c>
      <c r="G173" s="141" t="s">
        <v>213</v>
      </c>
      <c r="H173" s="141" t="s">
        <v>152</v>
      </c>
      <c r="I173" s="141" t="s">
        <v>0</v>
      </c>
      <c r="J173" s="141" t="s">
        <v>467</v>
      </c>
      <c r="K173" s="142">
        <v>2</v>
      </c>
      <c r="L173" s="142">
        <v>2</v>
      </c>
      <c r="M173" s="103" t="str">
        <f t="shared" si="12"/>
        <v>875432diciembre</v>
      </c>
    </row>
    <row r="174" spans="1:13" x14ac:dyDescent="0.35">
      <c r="A174" s="103">
        <f>IFERROR(VLOOKUP(F174,Códigos!$A$1:$B$29,2,0),"")</f>
        <v>875432</v>
      </c>
      <c r="B174" s="109">
        <f t="shared" si="13"/>
        <v>8</v>
      </c>
      <c r="C174" s="103" t="str">
        <f t="shared" si="14"/>
        <v>diciembre8754328</v>
      </c>
      <c r="D174" s="103" t="str">
        <f t="shared" si="15"/>
        <v>Mar Garcia Fernandez-Escandon</v>
      </c>
      <c r="E174" s="141" t="s">
        <v>138</v>
      </c>
      <c r="F174" s="141" t="s">
        <v>110</v>
      </c>
      <c r="G174" s="141" t="s">
        <v>213</v>
      </c>
      <c r="H174" s="141" t="s">
        <v>152</v>
      </c>
      <c r="I174" s="141" t="s">
        <v>0</v>
      </c>
      <c r="J174" s="141" t="s">
        <v>468</v>
      </c>
      <c r="K174" s="142">
        <v>6</v>
      </c>
      <c r="L174" s="142">
        <v>6</v>
      </c>
      <c r="M174" s="103" t="str">
        <f t="shared" si="12"/>
        <v>875432diciembre</v>
      </c>
    </row>
    <row r="175" spans="1:13" x14ac:dyDescent="0.35">
      <c r="A175" s="103">
        <f>IFERROR(VLOOKUP(F175,Códigos!$A$1:$B$29,2,0),"")</f>
        <v>875432</v>
      </c>
      <c r="B175" s="109">
        <f t="shared" si="13"/>
        <v>9</v>
      </c>
      <c r="C175" s="103" t="str">
        <f t="shared" si="14"/>
        <v>diciembre8754329</v>
      </c>
      <c r="D175" s="103" t="str">
        <f t="shared" si="15"/>
        <v>Nelson Adrian Gavilanes Reyes</v>
      </c>
      <c r="E175" s="141" t="s">
        <v>138</v>
      </c>
      <c r="F175" s="141" t="s">
        <v>110</v>
      </c>
      <c r="G175" s="141" t="s">
        <v>213</v>
      </c>
      <c r="H175" s="141" t="s">
        <v>161</v>
      </c>
      <c r="I175" s="141" t="s">
        <v>151</v>
      </c>
      <c r="J175" s="141" t="s">
        <v>215</v>
      </c>
      <c r="K175" s="142">
        <v>9</v>
      </c>
      <c r="L175" s="142">
        <v>128</v>
      </c>
      <c r="M175" s="103" t="str">
        <f t="shared" si="12"/>
        <v>875432diciembre</v>
      </c>
    </row>
    <row r="176" spans="1:13" x14ac:dyDescent="0.35">
      <c r="A176" s="103">
        <f>IFERROR(VLOOKUP(F176,Códigos!$A$1:$B$29,2,0),"")</f>
        <v>875432</v>
      </c>
      <c r="B176" s="109">
        <f t="shared" si="13"/>
        <v>10</v>
      </c>
      <c r="C176" s="103" t="str">
        <f t="shared" si="14"/>
        <v>diciembre87543210</v>
      </c>
      <c r="D176" s="103" t="str">
        <f t="shared" si="15"/>
        <v>Marcos Aravaca Castellanos</v>
      </c>
      <c r="E176" s="141" t="s">
        <v>138</v>
      </c>
      <c r="F176" s="141" t="s">
        <v>110</v>
      </c>
      <c r="G176" s="141" t="s">
        <v>214</v>
      </c>
      <c r="H176" s="141" t="s">
        <v>152</v>
      </c>
      <c r="I176" s="141" t="s">
        <v>0</v>
      </c>
      <c r="J176" s="141" t="s">
        <v>536</v>
      </c>
      <c r="K176" s="142">
        <v>3</v>
      </c>
      <c r="L176" s="142">
        <v>3</v>
      </c>
      <c r="M176" s="103" t="str">
        <f t="shared" si="12"/>
        <v>875432diciembre</v>
      </c>
    </row>
    <row r="177" spans="1:13" x14ac:dyDescent="0.35">
      <c r="A177" s="103">
        <f>IFERROR(VLOOKUP(F177,Códigos!$A$1:$B$29,2,0),"")</f>
        <v>875432</v>
      </c>
      <c r="B177" s="109">
        <f t="shared" si="13"/>
        <v>11</v>
      </c>
      <c r="C177" s="103" t="str">
        <f t="shared" si="14"/>
        <v>diciembre87543211</v>
      </c>
      <c r="D177" s="103" t="str">
        <f t="shared" si="15"/>
        <v>Jorge Lamela Espada</v>
      </c>
      <c r="E177" s="141" t="s">
        <v>138</v>
      </c>
      <c r="F177" s="141" t="s">
        <v>110</v>
      </c>
      <c r="G177" s="141" t="s">
        <v>209</v>
      </c>
      <c r="H177" s="141" t="s">
        <v>161</v>
      </c>
      <c r="I177" s="141" t="s">
        <v>151</v>
      </c>
      <c r="J177" s="141" t="s">
        <v>211</v>
      </c>
      <c r="K177" s="142">
        <v>26</v>
      </c>
      <c r="L177" s="142">
        <v>163</v>
      </c>
      <c r="M177" s="103" t="str">
        <f t="shared" si="12"/>
        <v>875432diciembre</v>
      </c>
    </row>
    <row r="178" spans="1:13" x14ac:dyDescent="0.35">
      <c r="A178" s="103">
        <f>IFERROR(VLOOKUP(F178,Códigos!$A$1:$B$29,2,0),"")</f>
        <v>875432</v>
      </c>
      <c r="B178" s="109">
        <f t="shared" si="13"/>
        <v>12</v>
      </c>
      <c r="C178" s="103" t="str">
        <f t="shared" si="14"/>
        <v>diciembre87543212</v>
      </c>
      <c r="D178" s="103" t="str">
        <f t="shared" si="15"/>
        <v>Patricia Nastasa</v>
      </c>
      <c r="E178" s="141" t="s">
        <v>138</v>
      </c>
      <c r="F178" s="141" t="s">
        <v>110</v>
      </c>
      <c r="G178" s="141" t="s">
        <v>213</v>
      </c>
      <c r="H178" s="141" t="s">
        <v>152</v>
      </c>
      <c r="I178" s="141" t="s">
        <v>0</v>
      </c>
      <c r="J178" s="141" t="s">
        <v>537</v>
      </c>
      <c r="K178" s="142">
        <v>2</v>
      </c>
      <c r="L178" s="142">
        <v>2</v>
      </c>
      <c r="M178" s="103" t="str">
        <f t="shared" si="12"/>
        <v>875432diciembre</v>
      </c>
    </row>
    <row r="179" spans="1:13" x14ac:dyDescent="0.35">
      <c r="A179" s="103">
        <f>IFERROR(VLOOKUP(F179,Códigos!$A$1:$B$29,2,0),"")</f>
        <v>875432</v>
      </c>
      <c r="B179" s="109">
        <f t="shared" si="13"/>
        <v>13</v>
      </c>
      <c r="C179" s="103" t="str">
        <f t="shared" si="14"/>
        <v>diciembre87543213</v>
      </c>
      <c r="D179" s="103" t="str">
        <f t="shared" si="15"/>
        <v>Denis Gregorio Silva</v>
      </c>
      <c r="E179" s="141" t="s">
        <v>138</v>
      </c>
      <c r="F179" s="141" t="s">
        <v>110</v>
      </c>
      <c r="G179" s="141" t="s">
        <v>209</v>
      </c>
      <c r="H179" s="141" t="s">
        <v>152</v>
      </c>
      <c r="I179" s="141" t="s">
        <v>0</v>
      </c>
      <c r="J179" s="141" t="s">
        <v>538</v>
      </c>
      <c r="K179" s="142">
        <v>8</v>
      </c>
      <c r="L179" s="142">
        <v>8</v>
      </c>
      <c r="M179" s="103" t="str">
        <f t="shared" si="12"/>
        <v>875432diciembre</v>
      </c>
    </row>
    <row r="180" spans="1:13" x14ac:dyDescent="0.35">
      <c r="A180" s="103">
        <f>IFERROR(VLOOKUP(F180,Códigos!$A$1:$B$29,2,0),"")</f>
        <v>875432</v>
      </c>
      <c r="B180" s="109">
        <f t="shared" si="13"/>
        <v>14</v>
      </c>
      <c r="C180" s="103" t="str">
        <f t="shared" si="14"/>
        <v>diciembre87543214</v>
      </c>
      <c r="D180" s="103" t="str">
        <f t="shared" si="15"/>
        <v>Diego Martin Maestro Palacio</v>
      </c>
      <c r="E180" s="141" t="s">
        <v>138</v>
      </c>
      <c r="F180" s="141" t="s">
        <v>110</v>
      </c>
      <c r="G180" s="141" t="s">
        <v>209</v>
      </c>
      <c r="H180" s="141" t="s">
        <v>148</v>
      </c>
      <c r="I180" s="141" t="s">
        <v>151</v>
      </c>
      <c r="J180" s="141" t="s">
        <v>212</v>
      </c>
      <c r="K180" s="142">
        <v>9</v>
      </c>
      <c r="L180" s="142">
        <v>83</v>
      </c>
      <c r="M180" s="103" t="str">
        <f t="shared" si="12"/>
        <v>875432diciembre</v>
      </c>
    </row>
    <row r="181" spans="1:13" x14ac:dyDescent="0.35">
      <c r="A181" s="103">
        <f>IFERROR(VLOOKUP(F181,Códigos!$A$1:$B$29,2,0),"")</f>
        <v>875432</v>
      </c>
      <c r="B181" s="109">
        <f t="shared" si="13"/>
        <v>15</v>
      </c>
      <c r="C181" s="103" t="str">
        <f t="shared" si="14"/>
        <v>diciembre87543215</v>
      </c>
      <c r="D181" s="103" t="str">
        <f t="shared" si="15"/>
        <v>Luis Enrique Vitora Guerrero</v>
      </c>
      <c r="E181" s="141" t="s">
        <v>138</v>
      </c>
      <c r="F181" s="141" t="s">
        <v>110</v>
      </c>
      <c r="G181" s="141" t="s">
        <v>214</v>
      </c>
      <c r="H181" s="141" t="s">
        <v>148</v>
      </c>
      <c r="I181" s="141" t="s">
        <v>4</v>
      </c>
      <c r="J181" s="141" t="s">
        <v>407</v>
      </c>
      <c r="K181" s="142">
        <v>15</v>
      </c>
      <c r="L181" s="142">
        <v>42</v>
      </c>
      <c r="M181" s="103" t="str">
        <f t="shared" si="12"/>
        <v>875432diciembre</v>
      </c>
    </row>
    <row r="182" spans="1:13" x14ac:dyDescent="0.35">
      <c r="A182" s="103">
        <f>IFERROR(VLOOKUP(F182,Códigos!$A$1:$B$29,2,0),"")</f>
        <v>875432</v>
      </c>
      <c r="B182" s="109">
        <f t="shared" si="13"/>
        <v>16</v>
      </c>
      <c r="C182" s="103" t="str">
        <f t="shared" si="14"/>
        <v>diciembre87543216</v>
      </c>
      <c r="D182" s="103" t="str">
        <f t="shared" si="15"/>
        <v>Ivan Perez Botas</v>
      </c>
      <c r="E182" s="141" t="s">
        <v>138</v>
      </c>
      <c r="F182" s="141" t="s">
        <v>110</v>
      </c>
      <c r="G182" s="141" t="s">
        <v>213</v>
      </c>
      <c r="H182" s="141" t="s">
        <v>152</v>
      </c>
      <c r="I182" s="141" t="s">
        <v>5</v>
      </c>
      <c r="J182" s="141" t="s">
        <v>408</v>
      </c>
      <c r="K182" s="142">
        <v>0</v>
      </c>
      <c r="L182" s="142">
        <v>3</v>
      </c>
      <c r="M182" s="103" t="str">
        <f t="shared" si="12"/>
        <v>875432diciembre</v>
      </c>
    </row>
    <row r="183" spans="1:13" x14ac:dyDescent="0.35">
      <c r="A183" s="103">
        <f>IFERROR(VLOOKUP(F183,Códigos!$A$1:$B$29,2,0),"")</f>
        <v>670945</v>
      </c>
      <c r="B183" s="109">
        <f t="shared" si="13"/>
        <v>1</v>
      </c>
      <c r="C183" s="103" t="str">
        <f t="shared" si="14"/>
        <v>diciembre6709451</v>
      </c>
      <c r="D183" s="103" t="str">
        <f t="shared" si="15"/>
        <v>Angel Gil Sanchez</v>
      </c>
      <c r="E183" s="141" t="s">
        <v>138</v>
      </c>
      <c r="F183" s="141" t="s">
        <v>112</v>
      </c>
      <c r="G183" s="141" t="s">
        <v>216</v>
      </c>
      <c r="H183" s="141" t="s">
        <v>152</v>
      </c>
      <c r="I183" s="141" t="s">
        <v>2</v>
      </c>
      <c r="J183" s="141" t="s">
        <v>539</v>
      </c>
      <c r="K183" s="142">
        <v>5</v>
      </c>
      <c r="L183" s="142">
        <v>5</v>
      </c>
      <c r="M183" s="103" t="str">
        <f t="shared" si="12"/>
        <v>670945diciembre</v>
      </c>
    </row>
    <row r="184" spans="1:13" x14ac:dyDescent="0.35">
      <c r="A184" s="103">
        <f>IFERROR(VLOOKUP(F184,Códigos!$A$1:$B$29,2,0),"")</f>
        <v>670945</v>
      </c>
      <c r="B184" s="109">
        <f t="shared" si="13"/>
        <v>2</v>
      </c>
      <c r="C184" s="103" t="str">
        <f t="shared" si="14"/>
        <v>diciembre6709452</v>
      </c>
      <c r="D184" s="103" t="str">
        <f t="shared" si="15"/>
        <v>Juan Bautista Lucas Perez</v>
      </c>
      <c r="E184" s="141" t="s">
        <v>138</v>
      </c>
      <c r="F184" s="141" t="s">
        <v>112</v>
      </c>
      <c r="G184" s="141" t="s">
        <v>331</v>
      </c>
      <c r="H184" s="141" t="s">
        <v>152</v>
      </c>
      <c r="I184" s="141" t="s">
        <v>0</v>
      </c>
      <c r="J184" s="141" t="s">
        <v>540</v>
      </c>
      <c r="K184" s="142">
        <v>8</v>
      </c>
      <c r="L184" s="142">
        <v>8</v>
      </c>
      <c r="M184" s="103" t="str">
        <f t="shared" si="12"/>
        <v>670945diciembre</v>
      </c>
    </row>
    <row r="185" spans="1:13" x14ac:dyDescent="0.35">
      <c r="A185" s="103">
        <f>IFERROR(VLOOKUP(F185,Códigos!$A$1:$B$29,2,0),"")</f>
        <v>670945</v>
      </c>
      <c r="B185" s="109">
        <f t="shared" si="13"/>
        <v>3</v>
      </c>
      <c r="C185" s="103" t="str">
        <f t="shared" si="14"/>
        <v>diciembre6709453</v>
      </c>
      <c r="D185" s="103" t="str">
        <f t="shared" si="15"/>
        <v>Rafael Marquez Gomez</v>
      </c>
      <c r="E185" s="141" t="s">
        <v>138</v>
      </c>
      <c r="F185" s="141" t="s">
        <v>112</v>
      </c>
      <c r="G185" s="141" t="s">
        <v>331</v>
      </c>
      <c r="H185" s="141" t="s">
        <v>152</v>
      </c>
      <c r="I185" s="141" t="s">
        <v>1</v>
      </c>
      <c r="J185" s="141" t="s">
        <v>469</v>
      </c>
      <c r="K185" s="142">
        <v>10</v>
      </c>
      <c r="L185" s="142">
        <v>15</v>
      </c>
      <c r="M185" s="103" t="str">
        <f t="shared" si="12"/>
        <v>670945diciembre</v>
      </c>
    </row>
    <row r="186" spans="1:13" x14ac:dyDescent="0.35">
      <c r="A186" s="103">
        <f>IFERROR(VLOOKUP(F186,Códigos!$A$1:$B$29,2,0),"")</f>
        <v>670945</v>
      </c>
      <c r="B186" s="109">
        <f t="shared" si="13"/>
        <v>4</v>
      </c>
      <c r="C186" s="103" t="str">
        <f t="shared" si="14"/>
        <v>diciembre6709454</v>
      </c>
      <c r="D186" s="103" t="str">
        <f t="shared" si="15"/>
        <v>Alvaro Lopez Fernandez</v>
      </c>
      <c r="E186" s="141" t="s">
        <v>138</v>
      </c>
      <c r="F186" s="141" t="s">
        <v>112</v>
      </c>
      <c r="G186" s="141" t="s">
        <v>331</v>
      </c>
      <c r="H186" s="141" t="s">
        <v>152</v>
      </c>
      <c r="I186" s="141" t="s">
        <v>2</v>
      </c>
      <c r="J186" s="141" t="s">
        <v>541</v>
      </c>
      <c r="K186" s="142">
        <v>2</v>
      </c>
      <c r="L186" s="142">
        <v>2</v>
      </c>
      <c r="M186" s="103" t="str">
        <f t="shared" si="12"/>
        <v>670945diciembre</v>
      </c>
    </row>
    <row r="187" spans="1:13" x14ac:dyDescent="0.35">
      <c r="A187" s="103">
        <f>IFERROR(VLOOKUP(F187,Códigos!$A$1:$B$29,2,0),"")</f>
        <v>670945</v>
      </c>
      <c r="B187" s="109">
        <f t="shared" si="13"/>
        <v>5</v>
      </c>
      <c r="C187" s="103" t="str">
        <f t="shared" si="14"/>
        <v>diciembre6709455</v>
      </c>
      <c r="D187" s="103" t="str">
        <f t="shared" si="15"/>
        <v>Jose Antonio Cortes Fernandez</v>
      </c>
      <c r="E187" s="141" t="s">
        <v>138</v>
      </c>
      <c r="F187" s="141" t="s">
        <v>112</v>
      </c>
      <c r="G187" s="141" t="s">
        <v>216</v>
      </c>
      <c r="H187" s="141" t="s">
        <v>148</v>
      </c>
      <c r="I187" s="141" t="s">
        <v>149</v>
      </c>
      <c r="J187" s="141" t="s">
        <v>330</v>
      </c>
      <c r="K187" s="142">
        <v>10</v>
      </c>
      <c r="L187" s="142">
        <v>38</v>
      </c>
      <c r="M187" s="103" t="str">
        <f t="shared" si="12"/>
        <v>670945diciembre</v>
      </c>
    </row>
    <row r="188" spans="1:13" x14ac:dyDescent="0.35">
      <c r="A188" s="103">
        <f>IFERROR(VLOOKUP(F188,Códigos!$A$1:$B$29,2,0),"")</f>
        <v>670945</v>
      </c>
      <c r="B188" s="109">
        <f t="shared" si="13"/>
        <v>6</v>
      </c>
      <c r="C188" s="103" t="str">
        <f t="shared" si="14"/>
        <v>diciembre6709456</v>
      </c>
      <c r="D188" s="103" t="str">
        <f t="shared" si="15"/>
        <v>Samuel Cordero Sanz</v>
      </c>
      <c r="E188" s="141" t="s">
        <v>138</v>
      </c>
      <c r="F188" s="141" t="s">
        <v>112</v>
      </c>
      <c r="G188" s="141" t="s">
        <v>216</v>
      </c>
      <c r="H188" s="141" t="s">
        <v>152</v>
      </c>
      <c r="I188" s="141" t="s">
        <v>1</v>
      </c>
      <c r="J188" s="141" t="s">
        <v>438</v>
      </c>
      <c r="K188" s="142">
        <v>13</v>
      </c>
      <c r="L188" s="142">
        <v>20</v>
      </c>
      <c r="M188" s="103" t="str">
        <f t="shared" si="12"/>
        <v>670945diciembre</v>
      </c>
    </row>
    <row r="189" spans="1:13" x14ac:dyDescent="0.35">
      <c r="A189" s="103">
        <f>IFERROR(VLOOKUP(F189,Códigos!$A$1:$B$29,2,0),"")</f>
        <v>670945</v>
      </c>
      <c r="B189" s="109">
        <f t="shared" si="13"/>
        <v>7</v>
      </c>
      <c r="C189" s="103" t="str">
        <f t="shared" si="14"/>
        <v>diciembre6709457</v>
      </c>
      <c r="D189" s="103" t="str">
        <f t="shared" si="15"/>
        <v>Edward Jose Maldonado Gallardo</v>
      </c>
      <c r="E189" s="141" t="s">
        <v>138</v>
      </c>
      <c r="F189" s="141" t="s">
        <v>112</v>
      </c>
      <c r="G189" s="141" t="s">
        <v>331</v>
      </c>
      <c r="H189" s="141" t="s">
        <v>152</v>
      </c>
      <c r="I189" s="141" t="s">
        <v>1</v>
      </c>
      <c r="J189" s="141" t="s">
        <v>437</v>
      </c>
      <c r="K189" s="142">
        <v>12</v>
      </c>
      <c r="L189" s="142">
        <v>20</v>
      </c>
      <c r="M189" s="103" t="str">
        <f t="shared" si="12"/>
        <v>670945diciembre</v>
      </c>
    </row>
    <row r="190" spans="1:13" x14ac:dyDescent="0.35">
      <c r="A190" s="103">
        <f>IFERROR(VLOOKUP(F190,Códigos!$A$1:$B$29,2,0),"")</f>
        <v>670877</v>
      </c>
      <c r="B190" s="109">
        <f t="shared" si="13"/>
        <v>1</v>
      </c>
      <c r="C190" s="103" t="str">
        <f t="shared" si="14"/>
        <v>diciembre6708771</v>
      </c>
      <c r="D190" s="103" t="str">
        <f t="shared" si="15"/>
        <v>Iker Zamorano Ramas</v>
      </c>
      <c r="E190" s="141" t="s">
        <v>138</v>
      </c>
      <c r="F190" s="141" t="s">
        <v>114</v>
      </c>
      <c r="G190" s="141" t="s">
        <v>217</v>
      </c>
      <c r="H190" s="141" t="s">
        <v>152</v>
      </c>
      <c r="I190" s="141" t="s">
        <v>2</v>
      </c>
      <c r="J190" s="141" t="s">
        <v>542</v>
      </c>
      <c r="K190" s="142">
        <v>1</v>
      </c>
      <c r="L190" s="142">
        <v>1</v>
      </c>
      <c r="M190" s="103" t="str">
        <f t="shared" si="12"/>
        <v>670877diciembre</v>
      </c>
    </row>
    <row r="191" spans="1:13" x14ac:dyDescent="0.35">
      <c r="A191" s="103">
        <f>IFERROR(VLOOKUP(F191,Códigos!$A$1:$B$29,2,0),"")</f>
        <v>670877</v>
      </c>
      <c r="B191" s="109">
        <f t="shared" si="13"/>
        <v>2</v>
      </c>
      <c r="C191" s="103" t="str">
        <f t="shared" si="14"/>
        <v>diciembre6708772</v>
      </c>
      <c r="D191" s="103" t="str">
        <f t="shared" si="15"/>
        <v>Rafael Alonso Rosich</v>
      </c>
      <c r="E191" s="141" t="s">
        <v>138</v>
      </c>
      <c r="F191" s="141" t="s">
        <v>114</v>
      </c>
      <c r="G191" s="141" t="s">
        <v>217</v>
      </c>
      <c r="H191" s="141" t="s">
        <v>161</v>
      </c>
      <c r="I191" s="141" t="s">
        <v>149</v>
      </c>
      <c r="J191" s="141" t="s">
        <v>273</v>
      </c>
      <c r="K191" s="142">
        <v>14</v>
      </c>
      <c r="L191" s="142">
        <v>79</v>
      </c>
      <c r="M191" s="103" t="str">
        <f t="shared" si="12"/>
        <v>670877diciembre</v>
      </c>
    </row>
    <row r="192" spans="1:13" x14ac:dyDescent="0.35">
      <c r="A192" s="103">
        <f>IFERROR(VLOOKUP(F192,Códigos!$A$1:$B$29,2,0),"")</f>
        <v>670877</v>
      </c>
      <c r="B192" s="109">
        <f t="shared" si="13"/>
        <v>3</v>
      </c>
      <c r="C192" s="103" t="str">
        <f t="shared" si="14"/>
        <v>diciembre6708773</v>
      </c>
      <c r="D192" s="103" t="str">
        <f t="shared" si="15"/>
        <v>Andres Manuel Vieira da Costa</v>
      </c>
      <c r="E192" s="141" t="s">
        <v>138</v>
      </c>
      <c r="F192" s="141" t="s">
        <v>114</v>
      </c>
      <c r="G192" s="141" t="s">
        <v>217</v>
      </c>
      <c r="H192" s="141" t="s">
        <v>152</v>
      </c>
      <c r="I192" s="141" t="s">
        <v>2</v>
      </c>
      <c r="J192" s="141" t="s">
        <v>543</v>
      </c>
      <c r="K192" s="142">
        <v>0</v>
      </c>
      <c r="L192" s="142">
        <v>0</v>
      </c>
      <c r="M192" s="103" t="str">
        <f t="shared" si="12"/>
        <v>670877diciembre</v>
      </c>
    </row>
    <row r="193" spans="1:13" x14ac:dyDescent="0.35">
      <c r="A193" s="103">
        <f>IFERROR(VLOOKUP(F193,Códigos!$A$1:$B$29,2,0),"")</f>
        <v>670877</v>
      </c>
      <c r="B193" s="109">
        <f t="shared" si="13"/>
        <v>4</v>
      </c>
      <c r="C193" s="103" t="str">
        <f t="shared" si="14"/>
        <v>diciembre6708774</v>
      </c>
      <c r="D193" s="103" t="str">
        <f t="shared" si="15"/>
        <v>Carlos Garcia Fernandez</v>
      </c>
      <c r="E193" s="141" t="s">
        <v>138</v>
      </c>
      <c r="F193" s="141" t="s">
        <v>114</v>
      </c>
      <c r="G193" s="141" t="s">
        <v>217</v>
      </c>
      <c r="H193" s="141" t="s">
        <v>148</v>
      </c>
      <c r="I193" s="141" t="s">
        <v>149</v>
      </c>
      <c r="J193" s="141" t="s">
        <v>344</v>
      </c>
      <c r="K193" s="142">
        <v>14</v>
      </c>
      <c r="L193" s="142">
        <v>50</v>
      </c>
      <c r="M193" s="103" t="str">
        <f t="shared" si="12"/>
        <v>670877diciembre</v>
      </c>
    </row>
    <row r="194" spans="1:13" x14ac:dyDescent="0.35">
      <c r="A194" s="103">
        <f>IFERROR(VLOOKUP(F194,Códigos!$A$1:$B$29,2,0),"")</f>
        <v>670877</v>
      </c>
      <c r="B194" s="109">
        <f t="shared" si="13"/>
        <v>5</v>
      </c>
      <c r="C194" s="103" t="str">
        <f t="shared" si="14"/>
        <v>diciembre6708775</v>
      </c>
      <c r="D194" s="103" t="str">
        <f t="shared" si="15"/>
        <v>Oscar Moreno Gonzalez</v>
      </c>
      <c r="E194" s="141" t="s">
        <v>138</v>
      </c>
      <c r="F194" s="141" t="s">
        <v>114</v>
      </c>
      <c r="G194" s="141" t="s">
        <v>217</v>
      </c>
      <c r="H194" s="141" t="s">
        <v>152</v>
      </c>
      <c r="I194" s="141" t="s">
        <v>5</v>
      </c>
      <c r="J194" s="141" t="s">
        <v>439</v>
      </c>
      <c r="K194" s="142">
        <v>6</v>
      </c>
      <c r="L194" s="142">
        <v>14</v>
      </c>
      <c r="M194" s="103" t="str">
        <f t="shared" si="12"/>
        <v>670877diciembre</v>
      </c>
    </row>
    <row r="195" spans="1:13" x14ac:dyDescent="0.35">
      <c r="A195" s="103">
        <f>IFERROR(VLOOKUP(F195,Códigos!$A$1:$B$29,2,0),"")</f>
        <v>670877</v>
      </c>
      <c r="B195" s="109">
        <f t="shared" si="13"/>
        <v>6</v>
      </c>
      <c r="C195" s="103" t="str">
        <f t="shared" si="14"/>
        <v>diciembre6708776</v>
      </c>
      <c r="D195" s="103" t="str">
        <f t="shared" si="15"/>
        <v>Juan Zapata Arreo</v>
      </c>
      <c r="E195" s="141" t="s">
        <v>138</v>
      </c>
      <c r="F195" s="141" t="s">
        <v>114</v>
      </c>
      <c r="G195" s="141" t="s">
        <v>217</v>
      </c>
      <c r="H195" s="141" t="s">
        <v>152</v>
      </c>
      <c r="I195" s="141" t="s">
        <v>5</v>
      </c>
      <c r="J195" s="141" t="s">
        <v>440</v>
      </c>
      <c r="K195" s="142">
        <v>9</v>
      </c>
      <c r="L195" s="142">
        <v>14</v>
      </c>
      <c r="M195" s="103" t="str">
        <f t="shared" ref="M195:M258" si="16">A195&amp;E195</f>
        <v>670877diciembre</v>
      </c>
    </row>
    <row r="196" spans="1:13" x14ac:dyDescent="0.35">
      <c r="A196" s="103">
        <f>IFERROR(VLOOKUP(F196,Códigos!$A$1:$B$29,2,0),"")</f>
        <v>670877</v>
      </c>
      <c r="B196" s="109">
        <f t="shared" ref="B196:B259" si="17">IFERROR(IF(F196=F195,B195+1,1),0)</f>
        <v>7</v>
      </c>
      <c r="C196" s="103" t="str">
        <f t="shared" ref="C196:C259" si="18">E196&amp;A196&amp;B196</f>
        <v>diciembre6708777</v>
      </c>
      <c r="D196" s="103" t="str">
        <f t="shared" ref="D196:D259" si="19">J196</f>
        <v>Lipso Garcia Quintal</v>
      </c>
      <c r="E196" s="141" t="s">
        <v>138</v>
      </c>
      <c r="F196" s="141" t="s">
        <v>114</v>
      </c>
      <c r="G196" s="141" t="s">
        <v>217</v>
      </c>
      <c r="H196" s="141" t="s">
        <v>148</v>
      </c>
      <c r="I196" s="141" t="s">
        <v>149</v>
      </c>
      <c r="J196" s="141" t="s">
        <v>332</v>
      </c>
      <c r="K196" s="142">
        <v>15</v>
      </c>
      <c r="L196" s="142">
        <v>48</v>
      </c>
      <c r="M196" s="103" t="str">
        <f t="shared" si="16"/>
        <v>670877diciembre</v>
      </c>
    </row>
    <row r="197" spans="1:13" x14ac:dyDescent="0.35">
      <c r="A197" s="103">
        <f>IFERROR(VLOOKUP(F197,Códigos!$A$1:$B$29,2,0),"")</f>
        <v>190580</v>
      </c>
      <c r="B197" s="109">
        <f t="shared" si="17"/>
        <v>1</v>
      </c>
      <c r="C197" s="103" t="str">
        <f t="shared" si="18"/>
        <v>diciembre1905801</v>
      </c>
      <c r="D197" s="103" t="str">
        <f t="shared" si="19"/>
        <v>Jim Jhoany Ramos Amaro</v>
      </c>
      <c r="E197" s="141" t="s">
        <v>138</v>
      </c>
      <c r="F197" s="141" t="s">
        <v>126</v>
      </c>
      <c r="G197" s="141" t="s">
        <v>218</v>
      </c>
      <c r="H197" s="141" t="s">
        <v>148</v>
      </c>
      <c r="I197" s="141" t="s">
        <v>4</v>
      </c>
      <c r="J197" s="141" t="s">
        <v>383</v>
      </c>
      <c r="K197" s="142">
        <v>12</v>
      </c>
      <c r="L197" s="142">
        <v>30</v>
      </c>
      <c r="M197" s="103" t="str">
        <f t="shared" si="16"/>
        <v>190580diciembre</v>
      </c>
    </row>
    <row r="198" spans="1:13" x14ac:dyDescent="0.35">
      <c r="A198" s="103">
        <f>IFERROR(VLOOKUP(F198,Códigos!$A$1:$B$29,2,0),"")</f>
        <v>190580</v>
      </c>
      <c r="B198" s="109">
        <f t="shared" si="17"/>
        <v>2</v>
      </c>
      <c r="C198" s="103" t="str">
        <f t="shared" si="18"/>
        <v>diciembre1905802</v>
      </c>
      <c r="D198" s="103" t="str">
        <f t="shared" si="19"/>
        <v>Diana Carolina Castillo</v>
      </c>
      <c r="E198" s="141" t="s">
        <v>138</v>
      </c>
      <c r="F198" s="141" t="s">
        <v>126</v>
      </c>
      <c r="G198" s="141" t="s">
        <v>221</v>
      </c>
      <c r="H198" s="141" t="s">
        <v>152</v>
      </c>
      <c r="I198" s="141" t="s">
        <v>0</v>
      </c>
      <c r="J198" s="141" t="s">
        <v>475</v>
      </c>
      <c r="K198" s="142">
        <v>8</v>
      </c>
      <c r="L198" s="142">
        <v>8</v>
      </c>
      <c r="M198" s="103" t="str">
        <f t="shared" si="16"/>
        <v>190580diciembre</v>
      </c>
    </row>
    <row r="199" spans="1:13" x14ac:dyDescent="0.35">
      <c r="A199" s="103">
        <f>IFERROR(VLOOKUP(F199,Códigos!$A$1:$B$29,2,0),"")</f>
        <v>190580</v>
      </c>
      <c r="B199" s="109">
        <f t="shared" si="17"/>
        <v>3</v>
      </c>
      <c r="C199" s="103" t="str">
        <f t="shared" si="18"/>
        <v>diciembre1905803</v>
      </c>
      <c r="D199" s="103" t="str">
        <f t="shared" si="19"/>
        <v>Ricardo Fernandez Casanova</v>
      </c>
      <c r="E199" s="141" t="s">
        <v>138</v>
      </c>
      <c r="F199" s="141" t="s">
        <v>126</v>
      </c>
      <c r="G199" s="141" t="s">
        <v>221</v>
      </c>
      <c r="H199" s="141" t="s">
        <v>161</v>
      </c>
      <c r="I199" s="141" t="s">
        <v>149</v>
      </c>
      <c r="J199" s="141" t="s">
        <v>308</v>
      </c>
      <c r="K199" s="142">
        <v>13</v>
      </c>
      <c r="L199" s="142">
        <v>51</v>
      </c>
      <c r="M199" s="103" t="str">
        <f t="shared" si="16"/>
        <v>190580diciembre</v>
      </c>
    </row>
    <row r="200" spans="1:13" x14ac:dyDescent="0.35">
      <c r="A200" s="103">
        <f>IFERROR(VLOOKUP(F200,Códigos!$A$1:$B$29,2,0),"")</f>
        <v>190580</v>
      </c>
      <c r="B200" s="109">
        <f t="shared" si="17"/>
        <v>4</v>
      </c>
      <c r="C200" s="103" t="str">
        <f t="shared" si="18"/>
        <v>diciembre1905804</v>
      </c>
      <c r="D200" s="103" t="str">
        <f t="shared" si="19"/>
        <v>Andrea Lopez Hernandez</v>
      </c>
      <c r="E200" s="141" t="s">
        <v>138</v>
      </c>
      <c r="F200" s="141" t="s">
        <v>126</v>
      </c>
      <c r="G200" s="141" t="s">
        <v>218</v>
      </c>
      <c r="H200" s="141" t="s">
        <v>152</v>
      </c>
      <c r="I200" s="141" t="s">
        <v>149</v>
      </c>
      <c r="J200" s="141" t="s">
        <v>345</v>
      </c>
      <c r="K200" s="142">
        <v>0</v>
      </c>
      <c r="L200" s="142">
        <v>21</v>
      </c>
      <c r="M200" s="103" t="str">
        <f t="shared" si="16"/>
        <v>190580diciembre</v>
      </c>
    </row>
    <row r="201" spans="1:13" x14ac:dyDescent="0.35">
      <c r="A201" s="103">
        <f>IFERROR(VLOOKUP(F201,Códigos!$A$1:$B$29,2,0),"")</f>
        <v>190580</v>
      </c>
      <c r="B201" s="109">
        <f t="shared" si="17"/>
        <v>5</v>
      </c>
      <c r="C201" s="103" t="str">
        <f t="shared" si="18"/>
        <v>diciembre1905805</v>
      </c>
      <c r="D201" s="103" t="str">
        <f t="shared" si="19"/>
        <v>Jose Cascales Soler</v>
      </c>
      <c r="E201" s="141" t="s">
        <v>138</v>
      </c>
      <c r="F201" s="141" t="s">
        <v>126</v>
      </c>
      <c r="G201" s="141" t="s">
        <v>218</v>
      </c>
      <c r="H201" s="141" t="s">
        <v>148</v>
      </c>
      <c r="I201" s="141" t="s">
        <v>151</v>
      </c>
      <c r="J201" s="141" t="s">
        <v>222</v>
      </c>
      <c r="K201" s="142">
        <v>0</v>
      </c>
      <c r="L201" s="142">
        <v>35</v>
      </c>
      <c r="M201" s="103" t="str">
        <f t="shared" si="16"/>
        <v>190580diciembre</v>
      </c>
    </row>
    <row r="202" spans="1:13" x14ac:dyDescent="0.35">
      <c r="A202" s="103">
        <f>IFERROR(VLOOKUP(F202,Códigos!$A$1:$B$29,2,0),"")</f>
        <v>190580</v>
      </c>
      <c r="B202" s="109">
        <f t="shared" si="17"/>
        <v>6</v>
      </c>
      <c r="C202" s="103" t="str">
        <f t="shared" si="18"/>
        <v>diciembre1905806</v>
      </c>
      <c r="D202" s="103" t="str">
        <f t="shared" si="19"/>
        <v>Filipe da Cruz Nunes Godinho</v>
      </c>
      <c r="E202" s="141" t="s">
        <v>138</v>
      </c>
      <c r="F202" s="141" t="s">
        <v>126</v>
      </c>
      <c r="G202" s="141" t="s">
        <v>221</v>
      </c>
      <c r="H202" s="141" t="s">
        <v>152</v>
      </c>
      <c r="I202" s="141" t="s">
        <v>1</v>
      </c>
      <c r="J202" s="141" t="s">
        <v>476</v>
      </c>
      <c r="K202" s="142">
        <v>7</v>
      </c>
      <c r="L202" s="142">
        <v>8</v>
      </c>
      <c r="M202" s="103" t="str">
        <f t="shared" si="16"/>
        <v>190580diciembre</v>
      </c>
    </row>
    <row r="203" spans="1:13" x14ac:dyDescent="0.35">
      <c r="A203" s="103">
        <f>IFERROR(VLOOKUP(F203,Códigos!$A$1:$B$29,2,0),"")</f>
        <v>190580</v>
      </c>
      <c r="B203" s="109">
        <f t="shared" si="17"/>
        <v>7</v>
      </c>
      <c r="C203" s="103" t="str">
        <f t="shared" si="18"/>
        <v>diciembre1905807</v>
      </c>
      <c r="D203" s="103" t="str">
        <f t="shared" si="19"/>
        <v>Ana Luisa Brugarolas Diez de Isla</v>
      </c>
      <c r="E203" s="141" t="s">
        <v>138</v>
      </c>
      <c r="F203" s="141" t="s">
        <v>126</v>
      </c>
      <c r="G203" s="141" t="s">
        <v>218</v>
      </c>
      <c r="H203" s="141" t="s">
        <v>148</v>
      </c>
      <c r="I203" s="141" t="s">
        <v>5</v>
      </c>
      <c r="J203" s="141" t="s">
        <v>409</v>
      </c>
      <c r="K203" s="142">
        <v>14</v>
      </c>
      <c r="L203" s="142">
        <v>27</v>
      </c>
      <c r="M203" s="103" t="str">
        <f t="shared" si="16"/>
        <v>190580diciembre</v>
      </c>
    </row>
    <row r="204" spans="1:13" x14ac:dyDescent="0.35">
      <c r="A204" s="103">
        <f>IFERROR(VLOOKUP(F204,Códigos!$A$1:$B$29,2,0),"")</f>
        <v>190580</v>
      </c>
      <c r="B204" s="109">
        <f t="shared" si="17"/>
        <v>8</v>
      </c>
      <c r="C204" s="103" t="str">
        <f t="shared" si="18"/>
        <v>diciembre1905808</v>
      </c>
      <c r="D204" s="103" t="str">
        <f t="shared" si="19"/>
        <v>Miguel Kore Diaz</v>
      </c>
      <c r="E204" s="141" t="s">
        <v>138</v>
      </c>
      <c r="F204" s="141" t="s">
        <v>126</v>
      </c>
      <c r="G204" s="141" t="s">
        <v>221</v>
      </c>
      <c r="H204" s="141" t="s">
        <v>152</v>
      </c>
      <c r="I204" s="141" t="s">
        <v>0</v>
      </c>
      <c r="J204" s="141" t="s">
        <v>477</v>
      </c>
      <c r="K204" s="142">
        <v>6</v>
      </c>
      <c r="L204" s="142">
        <v>6</v>
      </c>
      <c r="M204" s="103" t="str">
        <f t="shared" si="16"/>
        <v>190580diciembre</v>
      </c>
    </row>
    <row r="205" spans="1:13" x14ac:dyDescent="0.35">
      <c r="A205" s="103">
        <f>IFERROR(VLOOKUP(F205,Códigos!$A$1:$B$29,2,0),"")</f>
        <v>190580</v>
      </c>
      <c r="B205" s="109">
        <f t="shared" si="17"/>
        <v>9</v>
      </c>
      <c r="C205" s="103" t="str">
        <f t="shared" si="18"/>
        <v>diciembre1905809</v>
      </c>
      <c r="D205" s="103" t="str">
        <f t="shared" si="19"/>
        <v>Agustin Garcia Fernandez</v>
      </c>
      <c r="E205" s="141" t="s">
        <v>138</v>
      </c>
      <c r="F205" s="141" t="s">
        <v>126</v>
      </c>
      <c r="G205" s="141" t="s">
        <v>218</v>
      </c>
      <c r="H205" s="141" t="s">
        <v>148</v>
      </c>
      <c r="I205" s="141" t="s">
        <v>149</v>
      </c>
      <c r="J205" s="141" t="s">
        <v>259</v>
      </c>
      <c r="K205" s="142">
        <v>10</v>
      </c>
      <c r="L205" s="142">
        <v>60</v>
      </c>
      <c r="M205" s="103" t="str">
        <f t="shared" si="16"/>
        <v>190580diciembre</v>
      </c>
    </row>
    <row r="206" spans="1:13" x14ac:dyDescent="0.35">
      <c r="A206" s="103">
        <f>IFERROR(VLOOKUP(F206,Códigos!$A$1:$B$29,2,0),"")</f>
        <v>190580</v>
      </c>
      <c r="B206" s="109">
        <f t="shared" si="17"/>
        <v>10</v>
      </c>
      <c r="C206" s="103" t="str">
        <f t="shared" si="18"/>
        <v>diciembre19058010</v>
      </c>
      <c r="D206" s="103" t="str">
        <f t="shared" si="19"/>
        <v>Sergio Ricardo Martin Perez</v>
      </c>
      <c r="E206" s="141" t="s">
        <v>138</v>
      </c>
      <c r="F206" s="141" t="s">
        <v>126</v>
      </c>
      <c r="G206" s="141" t="s">
        <v>218</v>
      </c>
      <c r="H206" s="141" t="s">
        <v>161</v>
      </c>
      <c r="I206" s="141" t="s">
        <v>151</v>
      </c>
      <c r="J206" s="141" t="s">
        <v>219</v>
      </c>
      <c r="K206" s="142">
        <v>14</v>
      </c>
      <c r="L206" s="142">
        <v>177</v>
      </c>
      <c r="M206" s="103" t="str">
        <f t="shared" si="16"/>
        <v>190580diciembre</v>
      </c>
    </row>
    <row r="207" spans="1:13" x14ac:dyDescent="0.35">
      <c r="A207" s="103">
        <f>IFERROR(VLOOKUP(F207,Códigos!$A$1:$B$29,2,0),"")</f>
        <v>190580</v>
      </c>
      <c r="B207" s="109">
        <f t="shared" si="17"/>
        <v>11</v>
      </c>
      <c r="C207" s="103" t="str">
        <f t="shared" si="18"/>
        <v>diciembre19058011</v>
      </c>
      <c r="D207" s="103" t="str">
        <f t="shared" si="19"/>
        <v>Angel Hernandez Marin</v>
      </c>
      <c r="E207" s="141" t="s">
        <v>138</v>
      </c>
      <c r="F207" s="141" t="s">
        <v>126</v>
      </c>
      <c r="G207" s="141" t="s">
        <v>218</v>
      </c>
      <c r="H207" s="141" t="s">
        <v>148</v>
      </c>
      <c r="I207" s="141" t="s">
        <v>149</v>
      </c>
      <c r="J207" s="141" t="s">
        <v>346</v>
      </c>
      <c r="K207" s="142">
        <v>7</v>
      </c>
      <c r="L207" s="142">
        <v>37</v>
      </c>
      <c r="M207" s="103" t="str">
        <f t="shared" si="16"/>
        <v>190580diciembre</v>
      </c>
    </row>
    <row r="208" spans="1:13" x14ac:dyDescent="0.35">
      <c r="A208" s="103">
        <f>IFERROR(VLOOKUP(F208,Códigos!$A$1:$B$29,2,0),"")</f>
        <v>190580</v>
      </c>
      <c r="B208" s="109">
        <f t="shared" si="17"/>
        <v>12</v>
      </c>
      <c r="C208" s="103" t="str">
        <f t="shared" si="18"/>
        <v>diciembre19058012</v>
      </c>
      <c r="D208" s="103" t="str">
        <f t="shared" si="19"/>
        <v>Angel Sanchez del Cerro</v>
      </c>
      <c r="E208" s="141" t="s">
        <v>138</v>
      </c>
      <c r="F208" s="141" t="s">
        <v>126</v>
      </c>
      <c r="G208" s="141" t="s">
        <v>221</v>
      </c>
      <c r="H208" s="141" t="s">
        <v>148</v>
      </c>
      <c r="I208" s="141" t="s">
        <v>5</v>
      </c>
      <c r="J208" s="141" t="s">
        <v>441</v>
      </c>
      <c r="K208" s="142">
        <v>12</v>
      </c>
      <c r="L208" s="142">
        <v>21</v>
      </c>
      <c r="M208" s="103" t="str">
        <f t="shared" si="16"/>
        <v>190580diciembre</v>
      </c>
    </row>
    <row r="209" spans="1:13" x14ac:dyDescent="0.35">
      <c r="A209" s="103">
        <f>IFERROR(VLOOKUP(F209,Códigos!$A$1:$B$29,2,0),"")</f>
        <v>190580</v>
      </c>
      <c r="B209" s="109">
        <f t="shared" si="17"/>
        <v>13</v>
      </c>
      <c r="C209" s="103" t="str">
        <f t="shared" si="18"/>
        <v>diciembre19058013</v>
      </c>
      <c r="D209" s="103" t="str">
        <f t="shared" si="19"/>
        <v>Saul Jose Mayordomo Gonzalez</v>
      </c>
      <c r="E209" s="141" t="s">
        <v>138</v>
      </c>
      <c r="F209" s="141" t="s">
        <v>126</v>
      </c>
      <c r="G209" s="141" t="s">
        <v>221</v>
      </c>
      <c r="H209" s="141" t="s">
        <v>152</v>
      </c>
      <c r="I209" s="141" t="s">
        <v>5</v>
      </c>
      <c r="J209" s="141" t="s">
        <v>411</v>
      </c>
      <c r="K209" s="142">
        <v>10</v>
      </c>
      <c r="L209" s="142">
        <v>18</v>
      </c>
      <c r="M209" s="103" t="str">
        <f t="shared" si="16"/>
        <v>190580diciembre</v>
      </c>
    </row>
    <row r="210" spans="1:13" x14ac:dyDescent="0.35">
      <c r="A210" s="103">
        <f>IFERROR(VLOOKUP(F210,Códigos!$A$1:$B$29,2,0),"")</f>
        <v>190580</v>
      </c>
      <c r="B210" s="109">
        <f t="shared" si="17"/>
        <v>14</v>
      </c>
      <c r="C210" s="103" t="str">
        <f t="shared" si="18"/>
        <v>diciembre19058014</v>
      </c>
      <c r="D210" s="103" t="str">
        <f t="shared" si="19"/>
        <v>Edgar Patricio Velasco Cabrera</v>
      </c>
      <c r="E210" s="141" t="s">
        <v>138</v>
      </c>
      <c r="F210" s="141" t="s">
        <v>126</v>
      </c>
      <c r="G210" s="141" t="s">
        <v>218</v>
      </c>
      <c r="H210" s="141" t="s">
        <v>148</v>
      </c>
      <c r="I210" s="141" t="s">
        <v>5</v>
      </c>
      <c r="J210" s="141" t="s">
        <v>410</v>
      </c>
      <c r="K210" s="142">
        <v>12</v>
      </c>
      <c r="L210" s="142">
        <v>24</v>
      </c>
      <c r="M210" s="103" t="str">
        <f t="shared" si="16"/>
        <v>190580diciembre</v>
      </c>
    </row>
    <row r="211" spans="1:13" x14ac:dyDescent="0.35">
      <c r="A211" s="103">
        <f>IFERROR(VLOOKUP(F211,Códigos!$A$1:$B$29,2,0),"")</f>
        <v>190580</v>
      </c>
      <c r="B211" s="109">
        <f t="shared" si="17"/>
        <v>15</v>
      </c>
      <c r="C211" s="103" t="str">
        <f t="shared" si="18"/>
        <v>diciembre19058015</v>
      </c>
      <c r="D211" s="103" t="str">
        <f t="shared" si="19"/>
        <v>Javier Martinez Vasallo</v>
      </c>
      <c r="E211" s="141" t="s">
        <v>138</v>
      </c>
      <c r="F211" s="141" t="s">
        <v>126</v>
      </c>
      <c r="G211" s="141" t="s">
        <v>218</v>
      </c>
      <c r="H211" s="141" t="s">
        <v>152</v>
      </c>
      <c r="I211" s="141" t="s">
        <v>0</v>
      </c>
      <c r="J211" s="141" t="s">
        <v>478</v>
      </c>
      <c r="K211" s="142">
        <v>5</v>
      </c>
      <c r="L211" s="142">
        <v>6</v>
      </c>
      <c r="M211" s="103" t="str">
        <f t="shared" si="16"/>
        <v>190580diciembre</v>
      </c>
    </row>
    <row r="212" spans="1:13" x14ac:dyDescent="0.35">
      <c r="A212" s="103">
        <f>IFERROR(VLOOKUP(F212,Códigos!$A$1:$B$29,2,0),"")</f>
        <v>190580</v>
      </c>
      <c r="B212" s="109">
        <f t="shared" si="17"/>
        <v>16</v>
      </c>
      <c r="C212" s="103" t="str">
        <f t="shared" si="18"/>
        <v>diciembre19058016</v>
      </c>
      <c r="D212" s="103" t="str">
        <f t="shared" si="19"/>
        <v>Diego David Tomas Rodriguez</v>
      </c>
      <c r="E212" s="141" t="s">
        <v>138</v>
      </c>
      <c r="F212" s="141" t="s">
        <v>126</v>
      </c>
      <c r="G212" s="141" t="s">
        <v>218</v>
      </c>
      <c r="H212" s="141" t="s">
        <v>148</v>
      </c>
      <c r="I212" s="141" t="s">
        <v>151</v>
      </c>
      <c r="J212" s="141" t="s">
        <v>220</v>
      </c>
      <c r="K212" s="142">
        <v>0</v>
      </c>
      <c r="L212" s="142">
        <v>19</v>
      </c>
      <c r="M212" s="103" t="str">
        <f t="shared" si="16"/>
        <v>190580diciembre</v>
      </c>
    </row>
    <row r="213" spans="1:13" x14ac:dyDescent="0.35">
      <c r="A213" s="103">
        <f>IFERROR(VLOOKUP(F213,Códigos!$A$1:$B$29,2,0),"")</f>
        <v>780372</v>
      </c>
      <c r="B213" s="109">
        <f t="shared" si="17"/>
        <v>1</v>
      </c>
      <c r="C213" s="103" t="str">
        <f t="shared" si="18"/>
        <v>diciembre7803721</v>
      </c>
      <c r="D213" s="103" t="str">
        <f t="shared" si="19"/>
        <v>Luis Alberto Martinez Roncero</v>
      </c>
      <c r="E213" s="141" t="s">
        <v>138</v>
      </c>
      <c r="F213" s="141" t="s">
        <v>130</v>
      </c>
      <c r="G213" s="141" t="s">
        <v>288</v>
      </c>
      <c r="H213" s="141" t="s">
        <v>152</v>
      </c>
      <c r="I213" s="141" t="s">
        <v>0</v>
      </c>
      <c r="J213" s="141" t="s">
        <v>479</v>
      </c>
      <c r="K213" s="142">
        <v>3</v>
      </c>
      <c r="L213" s="142">
        <v>3</v>
      </c>
      <c r="M213" s="103" t="str">
        <f t="shared" si="16"/>
        <v>780372diciembre</v>
      </c>
    </row>
    <row r="214" spans="1:13" x14ac:dyDescent="0.35">
      <c r="A214" s="103">
        <f>IFERROR(VLOOKUP(F214,Códigos!$A$1:$B$29,2,0),"")</f>
        <v>780372</v>
      </c>
      <c r="B214" s="109">
        <f t="shared" si="17"/>
        <v>2</v>
      </c>
      <c r="C214" s="103" t="str">
        <f t="shared" si="18"/>
        <v>diciembre7803722</v>
      </c>
      <c r="D214" s="103" t="str">
        <f t="shared" si="19"/>
        <v>Alvaro Ocete Rubio</v>
      </c>
      <c r="E214" s="141" t="s">
        <v>138</v>
      </c>
      <c r="F214" s="141" t="s">
        <v>130</v>
      </c>
      <c r="G214" s="141" t="s">
        <v>224</v>
      </c>
      <c r="H214" s="141" t="s">
        <v>148</v>
      </c>
      <c r="I214" s="141" t="s">
        <v>4</v>
      </c>
      <c r="J214" s="141" t="s">
        <v>384</v>
      </c>
      <c r="K214" s="142">
        <v>11</v>
      </c>
      <c r="L214" s="142">
        <v>48</v>
      </c>
      <c r="M214" s="103" t="str">
        <f t="shared" si="16"/>
        <v>780372diciembre</v>
      </c>
    </row>
    <row r="215" spans="1:13" x14ac:dyDescent="0.35">
      <c r="A215" s="103">
        <f>IFERROR(VLOOKUP(F215,Códigos!$A$1:$B$29,2,0),"")</f>
        <v>780372</v>
      </c>
      <c r="B215" s="109">
        <f t="shared" si="17"/>
        <v>3</v>
      </c>
      <c r="C215" s="103" t="str">
        <f t="shared" si="18"/>
        <v>diciembre7803723</v>
      </c>
      <c r="D215" s="103" t="str">
        <f t="shared" si="19"/>
        <v>Maria Medina González</v>
      </c>
      <c r="E215" s="141" t="s">
        <v>138</v>
      </c>
      <c r="F215" s="141" t="s">
        <v>130</v>
      </c>
      <c r="G215" s="141" t="s">
        <v>288</v>
      </c>
      <c r="H215" s="141" t="s">
        <v>152</v>
      </c>
      <c r="I215" s="141" t="s">
        <v>2</v>
      </c>
      <c r="J215" s="141" t="s">
        <v>544</v>
      </c>
      <c r="K215" s="142">
        <v>0</v>
      </c>
      <c r="L215" s="142">
        <v>0</v>
      </c>
      <c r="M215" s="103" t="str">
        <f t="shared" si="16"/>
        <v>780372diciembre</v>
      </c>
    </row>
    <row r="216" spans="1:13" x14ac:dyDescent="0.35">
      <c r="A216" s="103">
        <f>IFERROR(VLOOKUP(F216,Códigos!$A$1:$B$29,2,0),"")</f>
        <v>780372</v>
      </c>
      <c r="B216" s="109">
        <f t="shared" si="17"/>
        <v>4</v>
      </c>
      <c r="C216" s="103" t="str">
        <f t="shared" si="18"/>
        <v>diciembre7803724</v>
      </c>
      <c r="D216" s="103" t="str">
        <f t="shared" si="19"/>
        <v>Michael Anderswon Menendez Cusme</v>
      </c>
      <c r="E216" s="141" t="s">
        <v>138</v>
      </c>
      <c r="F216" s="141" t="s">
        <v>130</v>
      </c>
      <c r="G216" s="141" t="s">
        <v>288</v>
      </c>
      <c r="H216" s="141" t="s">
        <v>152</v>
      </c>
      <c r="I216" s="141" t="s">
        <v>2</v>
      </c>
      <c r="J216" s="141" t="s">
        <v>545</v>
      </c>
      <c r="K216" s="142">
        <v>1</v>
      </c>
      <c r="L216" s="142">
        <v>1</v>
      </c>
      <c r="M216" s="103" t="str">
        <f t="shared" si="16"/>
        <v>780372diciembre</v>
      </c>
    </row>
    <row r="217" spans="1:13" x14ac:dyDescent="0.35">
      <c r="A217" s="103">
        <f>IFERROR(VLOOKUP(F217,Códigos!$A$1:$B$29,2,0),"")</f>
        <v>780372</v>
      </c>
      <c r="B217" s="109">
        <f t="shared" si="17"/>
        <v>5</v>
      </c>
      <c r="C217" s="103" t="str">
        <f t="shared" si="18"/>
        <v>diciembre7803725</v>
      </c>
      <c r="D217" s="103" t="str">
        <f t="shared" si="19"/>
        <v>Maria Teresa Martorell Barcelo</v>
      </c>
      <c r="E217" s="141" t="s">
        <v>138</v>
      </c>
      <c r="F217" s="141" t="s">
        <v>130</v>
      </c>
      <c r="G217" s="141" t="s">
        <v>288</v>
      </c>
      <c r="H217" s="141" t="s">
        <v>161</v>
      </c>
      <c r="I217" s="141" t="s">
        <v>149</v>
      </c>
      <c r="J217" s="141" t="s">
        <v>336</v>
      </c>
      <c r="K217" s="142">
        <v>8</v>
      </c>
      <c r="L217" s="142">
        <v>46</v>
      </c>
      <c r="M217" s="103" t="str">
        <f t="shared" si="16"/>
        <v>780372diciembre</v>
      </c>
    </row>
    <row r="218" spans="1:13" x14ac:dyDescent="0.35">
      <c r="A218" s="103">
        <f>IFERROR(VLOOKUP(F218,Códigos!$A$1:$B$29,2,0),"")</f>
        <v>780372</v>
      </c>
      <c r="B218" s="109">
        <f t="shared" si="17"/>
        <v>6</v>
      </c>
      <c r="C218" s="103" t="str">
        <f t="shared" si="18"/>
        <v>diciembre7803726</v>
      </c>
      <c r="D218" s="103" t="str">
        <f t="shared" si="19"/>
        <v>Leonardo Fidelis Lenhani</v>
      </c>
      <c r="E218" s="141" t="s">
        <v>138</v>
      </c>
      <c r="F218" s="141" t="s">
        <v>130</v>
      </c>
      <c r="G218" s="141" t="s">
        <v>224</v>
      </c>
      <c r="H218" s="141" t="s">
        <v>152</v>
      </c>
      <c r="I218" s="141" t="s">
        <v>2</v>
      </c>
      <c r="J218" s="141" t="s">
        <v>546</v>
      </c>
      <c r="K218" s="142">
        <v>0</v>
      </c>
      <c r="L218" s="142">
        <v>0</v>
      </c>
      <c r="M218" s="103" t="str">
        <f t="shared" si="16"/>
        <v>780372diciembre</v>
      </c>
    </row>
    <row r="219" spans="1:13" x14ac:dyDescent="0.35">
      <c r="A219" s="103">
        <f>IFERROR(VLOOKUP(F219,Códigos!$A$1:$B$29,2,0),"")</f>
        <v>780372</v>
      </c>
      <c r="B219" s="109">
        <f t="shared" si="17"/>
        <v>7</v>
      </c>
      <c r="C219" s="103" t="str">
        <f t="shared" si="18"/>
        <v>diciembre7803727</v>
      </c>
      <c r="D219" s="103" t="str">
        <f t="shared" si="19"/>
        <v>Alejandro Jaime Palmer</v>
      </c>
      <c r="E219" s="141" t="s">
        <v>138</v>
      </c>
      <c r="F219" s="141" t="s">
        <v>130</v>
      </c>
      <c r="G219" s="141" t="s">
        <v>224</v>
      </c>
      <c r="H219" s="141" t="s">
        <v>161</v>
      </c>
      <c r="I219" s="141" t="s">
        <v>149</v>
      </c>
      <c r="J219" s="141" t="s">
        <v>260</v>
      </c>
      <c r="K219" s="142">
        <v>15</v>
      </c>
      <c r="L219" s="142">
        <v>86</v>
      </c>
      <c r="M219" s="103" t="str">
        <f t="shared" si="16"/>
        <v>780372diciembre</v>
      </c>
    </row>
    <row r="220" spans="1:13" x14ac:dyDescent="0.35">
      <c r="A220" s="103">
        <f>IFERROR(VLOOKUP(F220,Códigos!$A$1:$B$29,2,0),"")</f>
        <v>780372</v>
      </c>
      <c r="B220" s="109">
        <f t="shared" si="17"/>
        <v>8</v>
      </c>
      <c r="C220" s="103" t="str">
        <f t="shared" si="18"/>
        <v>diciembre7803728</v>
      </c>
      <c r="D220" s="103" t="str">
        <f t="shared" si="19"/>
        <v>Luis Guilherme Costa Franco</v>
      </c>
      <c r="E220" s="141" t="s">
        <v>138</v>
      </c>
      <c r="F220" s="141" t="s">
        <v>130</v>
      </c>
      <c r="G220" s="141" t="s">
        <v>224</v>
      </c>
      <c r="H220" s="141" t="s">
        <v>148</v>
      </c>
      <c r="I220" s="141" t="s">
        <v>149</v>
      </c>
      <c r="J220" s="141" t="s">
        <v>299</v>
      </c>
      <c r="K220" s="142">
        <v>8</v>
      </c>
      <c r="L220" s="142">
        <v>54</v>
      </c>
      <c r="M220" s="103" t="str">
        <f t="shared" si="16"/>
        <v>780372diciembre</v>
      </c>
    </row>
    <row r="221" spans="1:13" x14ac:dyDescent="0.35">
      <c r="A221" s="103">
        <f>IFERROR(VLOOKUP(F221,Códigos!$A$1:$B$29,2,0),"")</f>
        <v>780372</v>
      </c>
      <c r="B221" s="109">
        <f t="shared" si="17"/>
        <v>9</v>
      </c>
      <c r="C221" s="103" t="str">
        <f t="shared" si="18"/>
        <v>diciembre7803729</v>
      </c>
      <c r="D221" s="103" t="str">
        <f t="shared" si="19"/>
        <v>Francesca Alagna</v>
      </c>
      <c r="E221" s="141" t="s">
        <v>138</v>
      </c>
      <c r="F221" s="141" t="s">
        <v>130</v>
      </c>
      <c r="G221" s="141" t="s">
        <v>224</v>
      </c>
      <c r="H221" s="141" t="s">
        <v>152</v>
      </c>
      <c r="I221" s="141" t="s">
        <v>1</v>
      </c>
      <c r="J221" s="141" t="s">
        <v>442</v>
      </c>
      <c r="K221" s="142">
        <v>7</v>
      </c>
      <c r="L221" s="142">
        <v>12</v>
      </c>
      <c r="M221" s="103" t="str">
        <f t="shared" si="16"/>
        <v>780372diciembre</v>
      </c>
    </row>
    <row r="222" spans="1:13" x14ac:dyDescent="0.35">
      <c r="A222" s="103">
        <f>IFERROR(VLOOKUP(F222,Códigos!$A$1:$B$29,2,0),"")</f>
        <v>780372</v>
      </c>
      <c r="B222" s="109">
        <f t="shared" si="17"/>
        <v>10</v>
      </c>
      <c r="C222" s="103" t="str">
        <f t="shared" si="18"/>
        <v>diciembre78037210</v>
      </c>
      <c r="D222" s="103" t="str">
        <f t="shared" si="19"/>
        <v>Josep Cubo Ribas</v>
      </c>
      <c r="E222" s="141" t="s">
        <v>138</v>
      </c>
      <c r="F222" s="141" t="s">
        <v>130</v>
      </c>
      <c r="G222" s="141" t="s">
        <v>288</v>
      </c>
      <c r="H222" s="141" t="s">
        <v>152</v>
      </c>
      <c r="I222" s="141" t="s">
        <v>5</v>
      </c>
      <c r="J222" s="141" t="s">
        <v>412</v>
      </c>
      <c r="K222" s="142">
        <v>8</v>
      </c>
      <c r="L222" s="142">
        <v>13</v>
      </c>
      <c r="M222" s="103" t="str">
        <f t="shared" si="16"/>
        <v>780372diciembre</v>
      </c>
    </row>
    <row r="223" spans="1:13" x14ac:dyDescent="0.35">
      <c r="A223" s="103">
        <f>IFERROR(VLOOKUP(F223,Códigos!$A$1:$B$29,2,0),"")</f>
        <v>780372</v>
      </c>
      <c r="B223" s="109">
        <f t="shared" si="17"/>
        <v>11</v>
      </c>
      <c r="C223" s="103" t="str">
        <f t="shared" si="18"/>
        <v>diciembre78037211</v>
      </c>
      <c r="D223" s="103" t="str">
        <f t="shared" si="19"/>
        <v>Jose Luis Galarza Giron</v>
      </c>
      <c r="E223" s="141" t="s">
        <v>138</v>
      </c>
      <c r="F223" s="141" t="s">
        <v>130</v>
      </c>
      <c r="G223" s="141" t="s">
        <v>224</v>
      </c>
      <c r="H223" s="141" t="s">
        <v>152</v>
      </c>
      <c r="I223" s="141" t="s">
        <v>2</v>
      </c>
      <c r="J223" s="141" t="s">
        <v>547</v>
      </c>
      <c r="K223" s="142">
        <v>0</v>
      </c>
      <c r="L223" s="142">
        <v>0</v>
      </c>
      <c r="M223" s="103" t="str">
        <f t="shared" si="16"/>
        <v>780372diciembre</v>
      </c>
    </row>
    <row r="224" spans="1:13" x14ac:dyDescent="0.35">
      <c r="A224" s="103">
        <f>IFERROR(VLOOKUP(F224,Códigos!$A$1:$B$29,2,0),"")</f>
        <v>780372</v>
      </c>
      <c r="B224" s="109">
        <f t="shared" si="17"/>
        <v>12</v>
      </c>
      <c r="C224" s="103" t="str">
        <f t="shared" si="18"/>
        <v>diciembre78037212</v>
      </c>
      <c r="D224" s="103" t="str">
        <f t="shared" si="19"/>
        <v>Gino Nicolas Yoldi</v>
      </c>
      <c r="E224" s="141" t="s">
        <v>138</v>
      </c>
      <c r="F224" s="141" t="s">
        <v>130</v>
      </c>
      <c r="G224" s="141" t="s">
        <v>224</v>
      </c>
      <c r="H224" s="141" t="s">
        <v>152</v>
      </c>
      <c r="I224" s="141" t="s">
        <v>1</v>
      </c>
      <c r="J224" s="141" t="s">
        <v>481</v>
      </c>
      <c r="K224" s="142">
        <v>10</v>
      </c>
      <c r="L224" s="142">
        <v>10</v>
      </c>
      <c r="M224" s="103" t="str">
        <f t="shared" si="16"/>
        <v>780372diciembre</v>
      </c>
    </row>
    <row r="225" spans="1:13" x14ac:dyDescent="0.35">
      <c r="A225" s="103">
        <f>IFERROR(VLOOKUP(F225,Códigos!$A$1:$B$29,2,0),"")</f>
        <v>780372</v>
      </c>
      <c r="B225" s="109">
        <f t="shared" si="17"/>
        <v>13</v>
      </c>
      <c r="C225" s="103" t="str">
        <f t="shared" si="18"/>
        <v>diciembre78037213</v>
      </c>
      <c r="D225" s="103" t="str">
        <f t="shared" si="19"/>
        <v>Angelieth Nazareth Esparza Gonzalez</v>
      </c>
      <c r="E225" s="141" t="s">
        <v>138</v>
      </c>
      <c r="F225" s="141" t="s">
        <v>130</v>
      </c>
      <c r="G225" s="141" t="s">
        <v>224</v>
      </c>
      <c r="H225" s="141" t="s">
        <v>152</v>
      </c>
      <c r="I225" s="141" t="s">
        <v>0</v>
      </c>
      <c r="J225" s="141" t="s">
        <v>480</v>
      </c>
      <c r="K225" s="142">
        <v>2</v>
      </c>
      <c r="L225" s="142">
        <v>2</v>
      </c>
      <c r="M225" s="103" t="str">
        <f t="shared" si="16"/>
        <v>780372diciembre</v>
      </c>
    </row>
    <row r="226" spans="1:13" x14ac:dyDescent="0.35">
      <c r="A226" s="103">
        <f>IFERROR(VLOOKUP(F226,Códigos!$A$1:$B$29,2,0),"")</f>
        <v>780372</v>
      </c>
      <c r="B226" s="109">
        <f t="shared" si="17"/>
        <v>14</v>
      </c>
      <c r="C226" s="103" t="str">
        <f t="shared" si="18"/>
        <v>diciembre78037214</v>
      </c>
      <c r="D226" s="103" t="str">
        <f t="shared" si="19"/>
        <v>Fernando Adrian Dal Verme</v>
      </c>
      <c r="E226" s="141" t="s">
        <v>138</v>
      </c>
      <c r="F226" s="141" t="s">
        <v>130</v>
      </c>
      <c r="G226" s="141" t="s">
        <v>288</v>
      </c>
      <c r="H226" s="141" t="s">
        <v>161</v>
      </c>
      <c r="I226" s="141" t="s">
        <v>149</v>
      </c>
      <c r="J226" s="141" t="s">
        <v>335</v>
      </c>
      <c r="K226" s="142">
        <v>14</v>
      </c>
      <c r="L226" s="142">
        <v>61</v>
      </c>
      <c r="M226" s="103" t="str">
        <f t="shared" si="16"/>
        <v>780372diciembre</v>
      </c>
    </row>
    <row r="227" spans="1:13" x14ac:dyDescent="0.35">
      <c r="A227" s="103">
        <f>IFERROR(VLOOKUP(F227,Códigos!$A$1:$B$29,2,0),"")</f>
        <v>238942</v>
      </c>
      <c r="B227" s="109">
        <f t="shared" si="17"/>
        <v>1</v>
      </c>
      <c r="C227" s="103" t="str">
        <f t="shared" si="18"/>
        <v>diciembre2389421</v>
      </c>
      <c r="D227" s="103" t="str">
        <f t="shared" si="19"/>
        <v>Oscar Gonzalez Rubio</v>
      </c>
      <c r="E227" s="141" t="s">
        <v>138</v>
      </c>
      <c r="F227" s="141" t="s">
        <v>107</v>
      </c>
      <c r="G227" s="141" t="s">
        <v>225</v>
      </c>
      <c r="H227" s="141" t="s">
        <v>152</v>
      </c>
      <c r="I227" s="141" t="s">
        <v>2</v>
      </c>
      <c r="J227" s="141" t="s">
        <v>548</v>
      </c>
      <c r="K227" s="142">
        <v>2</v>
      </c>
      <c r="L227" s="142">
        <v>2</v>
      </c>
      <c r="M227" s="103" t="str">
        <f t="shared" si="16"/>
        <v>238942diciembre</v>
      </c>
    </row>
    <row r="228" spans="1:13" x14ac:dyDescent="0.35">
      <c r="A228" s="103">
        <f>IFERROR(VLOOKUP(F228,Códigos!$A$1:$B$29,2,0),"")</f>
        <v>238942</v>
      </c>
      <c r="B228" s="109">
        <f t="shared" si="17"/>
        <v>2</v>
      </c>
      <c r="C228" s="103" t="str">
        <f t="shared" si="18"/>
        <v>diciembre2389422</v>
      </c>
      <c r="D228" s="103" t="str">
        <f t="shared" si="19"/>
        <v>Juan Pablo Dominguez Gonzalez</v>
      </c>
      <c r="E228" s="141" t="s">
        <v>138</v>
      </c>
      <c r="F228" s="141" t="s">
        <v>107</v>
      </c>
      <c r="G228" s="141" t="s">
        <v>225</v>
      </c>
      <c r="H228" s="141" t="s">
        <v>148</v>
      </c>
      <c r="I228" s="141" t="s">
        <v>149</v>
      </c>
      <c r="J228" s="141" t="s">
        <v>347</v>
      </c>
      <c r="K228" s="142">
        <v>7</v>
      </c>
      <c r="L228" s="142">
        <v>26</v>
      </c>
      <c r="M228" s="103" t="str">
        <f t="shared" si="16"/>
        <v>238942diciembre</v>
      </c>
    </row>
    <row r="229" spans="1:13" x14ac:dyDescent="0.35">
      <c r="A229" s="103">
        <f>IFERROR(VLOOKUP(F229,Códigos!$A$1:$B$29,2,0),"")</f>
        <v>238942</v>
      </c>
      <c r="B229" s="109">
        <f t="shared" si="17"/>
        <v>3</v>
      </c>
      <c r="C229" s="103" t="str">
        <f t="shared" si="18"/>
        <v>diciembre2389423</v>
      </c>
      <c r="D229" s="103" t="str">
        <f t="shared" si="19"/>
        <v>Luis Enrique Diaz Reyes</v>
      </c>
      <c r="E229" s="141" t="s">
        <v>138</v>
      </c>
      <c r="F229" s="141" t="s">
        <v>107</v>
      </c>
      <c r="G229" s="141" t="s">
        <v>226</v>
      </c>
      <c r="H229" s="141" t="s">
        <v>152</v>
      </c>
      <c r="I229" s="141" t="s">
        <v>4</v>
      </c>
      <c r="J229" s="141" t="s">
        <v>414</v>
      </c>
      <c r="K229" s="142">
        <v>0</v>
      </c>
      <c r="L229" s="142">
        <v>4</v>
      </c>
      <c r="M229" s="103" t="str">
        <f t="shared" si="16"/>
        <v>238942diciembre</v>
      </c>
    </row>
    <row r="230" spans="1:13" x14ac:dyDescent="0.35">
      <c r="A230" s="103">
        <f>IFERROR(VLOOKUP(F230,Códigos!$A$1:$B$29,2,0),"")</f>
        <v>238942</v>
      </c>
      <c r="B230" s="109">
        <f t="shared" si="17"/>
        <v>4</v>
      </c>
      <c r="C230" s="103" t="str">
        <f t="shared" si="18"/>
        <v>diciembre2389424</v>
      </c>
      <c r="D230" s="103" t="str">
        <f t="shared" si="19"/>
        <v>Andres Agustin Pita Rangel</v>
      </c>
      <c r="E230" s="141" t="s">
        <v>138</v>
      </c>
      <c r="F230" s="141" t="s">
        <v>107</v>
      </c>
      <c r="G230" s="141" t="s">
        <v>226</v>
      </c>
      <c r="H230" s="141" t="s">
        <v>152</v>
      </c>
      <c r="I230" s="141" t="s">
        <v>2</v>
      </c>
      <c r="J230" s="141" t="s">
        <v>549</v>
      </c>
      <c r="K230" s="142">
        <v>0</v>
      </c>
      <c r="L230" s="142">
        <v>0</v>
      </c>
      <c r="M230" s="103" t="str">
        <f t="shared" si="16"/>
        <v>238942diciembre</v>
      </c>
    </row>
    <row r="231" spans="1:13" x14ac:dyDescent="0.35">
      <c r="A231" s="103">
        <f>IFERROR(VLOOKUP(F231,Códigos!$A$1:$B$29,2,0),"")</f>
        <v>238942</v>
      </c>
      <c r="B231" s="109">
        <f t="shared" si="17"/>
        <v>5</v>
      </c>
      <c r="C231" s="103" t="str">
        <f t="shared" si="18"/>
        <v>diciembre2389425</v>
      </c>
      <c r="D231" s="103" t="str">
        <f t="shared" si="19"/>
        <v>Manuel Barra Cruz</v>
      </c>
      <c r="E231" s="141" t="s">
        <v>138</v>
      </c>
      <c r="F231" s="141" t="s">
        <v>107</v>
      </c>
      <c r="G231" s="141" t="s">
        <v>226</v>
      </c>
      <c r="H231" s="141" t="s">
        <v>152</v>
      </c>
      <c r="I231" s="141" t="s">
        <v>0</v>
      </c>
      <c r="J231" s="141" t="s">
        <v>550</v>
      </c>
      <c r="K231" s="142">
        <v>4</v>
      </c>
      <c r="L231" s="142">
        <v>4</v>
      </c>
      <c r="M231" s="103" t="str">
        <f t="shared" si="16"/>
        <v>238942diciembre</v>
      </c>
    </row>
    <row r="232" spans="1:13" x14ac:dyDescent="0.35">
      <c r="A232" s="103">
        <f>IFERROR(VLOOKUP(F232,Códigos!$A$1:$B$29,2,0),"")</f>
        <v>238942</v>
      </c>
      <c r="B232" s="109">
        <f t="shared" si="17"/>
        <v>6</v>
      </c>
      <c r="C232" s="103" t="str">
        <f t="shared" si="18"/>
        <v>diciembre2389426</v>
      </c>
      <c r="D232" s="103" t="str">
        <f t="shared" si="19"/>
        <v>Guillermo De Huidobro Corchon</v>
      </c>
      <c r="E232" s="141" t="s">
        <v>138</v>
      </c>
      <c r="F232" s="141" t="s">
        <v>107</v>
      </c>
      <c r="G232" s="141" t="s">
        <v>226</v>
      </c>
      <c r="H232" s="141" t="s">
        <v>152</v>
      </c>
      <c r="I232" s="141" t="s">
        <v>2</v>
      </c>
      <c r="J232" s="141" t="s">
        <v>551</v>
      </c>
      <c r="K232" s="142">
        <v>3</v>
      </c>
      <c r="L232" s="142">
        <v>3</v>
      </c>
      <c r="M232" s="103" t="str">
        <f t="shared" si="16"/>
        <v>238942diciembre</v>
      </c>
    </row>
    <row r="233" spans="1:13" x14ac:dyDescent="0.35">
      <c r="A233" s="103">
        <f>IFERROR(VLOOKUP(F233,Códigos!$A$1:$B$29,2,0),"")</f>
        <v>238942</v>
      </c>
      <c r="B233" s="109">
        <f t="shared" si="17"/>
        <v>7</v>
      </c>
      <c r="C233" s="103" t="str">
        <f t="shared" si="18"/>
        <v>diciembre2389427</v>
      </c>
      <c r="D233" s="103" t="str">
        <f t="shared" si="19"/>
        <v>Lucas Maestre Romero</v>
      </c>
      <c r="E233" s="141" t="s">
        <v>138</v>
      </c>
      <c r="F233" s="141" t="s">
        <v>107</v>
      </c>
      <c r="G233" s="141" t="s">
        <v>225</v>
      </c>
      <c r="H233" s="141" t="s">
        <v>152</v>
      </c>
      <c r="I233" s="141" t="s">
        <v>0</v>
      </c>
      <c r="J233" s="141" t="s">
        <v>552</v>
      </c>
      <c r="K233" s="142">
        <v>4</v>
      </c>
      <c r="L233" s="142">
        <v>4</v>
      </c>
      <c r="M233" s="103" t="str">
        <f t="shared" si="16"/>
        <v>238942diciembre</v>
      </c>
    </row>
    <row r="234" spans="1:13" x14ac:dyDescent="0.35">
      <c r="A234" s="103">
        <f>IFERROR(VLOOKUP(F234,Códigos!$A$1:$B$29,2,0),"")</f>
        <v>238942</v>
      </c>
      <c r="B234" s="109">
        <f t="shared" si="17"/>
        <v>8</v>
      </c>
      <c r="C234" s="103" t="str">
        <f t="shared" si="18"/>
        <v>diciembre2389428</v>
      </c>
      <c r="D234" s="103" t="str">
        <f t="shared" si="19"/>
        <v>Juan Carlos Dominguez Cruz</v>
      </c>
      <c r="E234" s="141" t="s">
        <v>138</v>
      </c>
      <c r="F234" s="141" t="s">
        <v>107</v>
      </c>
      <c r="G234" s="141" t="s">
        <v>225</v>
      </c>
      <c r="H234" s="141" t="s">
        <v>161</v>
      </c>
      <c r="I234" s="141" t="s">
        <v>149</v>
      </c>
      <c r="J234" s="141" t="s">
        <v>261</v>
      </c>
      <c r="K234" s="142">
        <v>9</v>
      </c>
      <c r="L234" s="142">
        <v>57</v>
      </c>
      <c r="M234" s="103" t="str">
        <f t="shared" si="16"/>
        <v>238942diciembre</v>
      </c>
    </row>
    <row r="235" spans="1:13" x14ac:dyDescent="0.35">
      <c r="A235" s="103">
        <f>IFERROR(VLOOKUP(F235,Códigos!$A$1:$B$29,2,0),"")</f>
        <v>238942</v>
      </c>
      <c r="B235" s="109">
        <f t="shared" si="17"/>
        <v>9</v>
      </c>
      <c r="C235" s="103" t="str">
        <f t="shared" si="18"/>
        <v>diciembre2389429</v>
      </c>
      <c r="D235" s="103" t="str">
        <f t="shared" si="19"/>
        <v>Fabrizio Bravi</v>
      </c>
      <c r="E235" s="141" t="s">
        <v>138</v>
      </c>
      <c r="F235" s="141" t="s">
        <v>107</v>
      </c>
      <c r="G235" s="141" t="s">
        <v>226</v>
      </c>
      <c r="H235" s="141" t="s">
        <v>152</v>
      </c>
      <c r="I235" s="141" t="s">
        <v>1</v>
      </c>
      <c r="J235" s="141" t="s">
        <v>459</v>
      </c>
      <c r="K235" s="142">
        <v>11</v>
      </c>
      <c r="L235" s="142">
        <v>13</v>
      </c>
      <c r="M235" s="103" t="str">
        <f t="shared" si="16"/>
        <v>238942diciembre</v>
      </c>
    </row>
    <row r="236" spans="1:13" x14ac:dyDescent="0.35">
      <c r="A236" s="103">
        <f>IFERROR(VLOOKUP(F236,Códigos!$A$1:$B$29,2,0),"")</f>
        <v>238942</v>
      </c>
      <c r="B236" s="109">
        <f t="shared" si="17"/>
        <v>10</v>
      </c>
      <c r="C236" s="103" t="str">
        <f t="shared" si="18"/>
        <v>diciembre23894210</v>
      </c>
      <c r="D236" s="103" t="str">
        <f t="shared" si="19"/>
        <v>Cristian Dario Salinas</v>
      </c>
      <c r="E236" s="141" t="s">
        <v>138</v>
      </c>
      <c r="F236" s="141" t="s">
        <v>107</v>
      </c>
      <c r="G236" s="141" t="s">
        <v>226</v>
      </c>
      <c r="H236" s="141" t="s">
        <v>161</v>
      </c>
      <c r="I236" s="141" t="s">
        <v>149</v>
      </c>
      <c r="J236" s="141" t="s">
        <v>276</v>
      </c>
      <c r="K236" s="142">
        <v>6</v>
      </c>
      <c r="L236" s="142">
        <v>51</v>
      </c>
      <c r="M236" s="103" t="str">
        <f t="shared" si="16"/>
        <v>238942diciembre</v>
      </c>
    </row>
    <row r="237" spans="1:13" x14ac:dyDescent="0.35">
      <c r="A237" s="103">
        <f>IFERROR(VLOOKUP(F237,Códigos!$A$1:$B$29,2,0),"")</f>
        <v>238942</v>
      </c>
      <c r="B237" s="109">
        <f t="shared" si="17"/>
        <v>11</v>
      </c>
      <c r="C237" s="103" t="str">
        <f t="shared" si="18"/>
        <v>diciembre23894211</v>
      </c>
      <c r="D237" s="103" t="str">
        <f t="shared" si="19"/>
        <v>Dorian Miguel Flores Bonilla</v>
      </c>
      <c r="E237" s="141" t="s">
        <v>138</v>
      </c>
      <c r="F237" s="141" t="s">
        <v>107</v>
      </c>
      <c r="G237" s="141" t="s">
        <v>225</v>
      </c>
      <c r="H237" s="141" t="s">
        <v>152</v>
      </c>
      <c r="I237" s="141" t="s">
        <v>4</v>
      </c>
      <c r="J237" s="141" t="s">
        <v>413</v>
      </c>
      <c r="K237" s="142">
        <v>9</v>
      </c>
      <c r="L237" s="142">
        <v>22</v>
      </c>
      <c r="M237" s="103" t="str">
        <f t="shared" si="16"/>
        <v>238942diciembre</v>
      </c>
    </row>
    <row r="238" spans="1:13" x14ac:dyDescent="0.35">
      <c r="A238" s="103">
        <f>IFERROR(VLOOKUP(F238,Códigos!$A$1:$B$29,2,0),"")</f>
        <v>238942</v>
      </c>
      <c r="B238" s="109">
        <f t="shared" si="17"/>
        <v>12</v>
      </c>
      <c r="C238" s="103" t="str">
        <f t="shared" si="18"/>
        <v>diciembre23894212</v>
      </c>
      <c r="D238" s="103" t="str">
        <f t="shared" si="19"/>
        <v>Ismael Nogales Ruiz</v>
      </c>
      <c r="E238" s="141" t="s">
        <v>138</v>
      </c>
      <c r="F238" s="141" t="s">
        <v>107</v>
      </c>
      <c r="G238" s="141" t="s">
        <v>225</v>
      </c>
      <c r="H238" s="141" t="s">
        <v>161</v>
      </c>
      <c r="I238" s="141" t="s">
        <v>149</v>
      </c>
      <c r="J238" s="141" t="s">
        <v>274</v>
      </c>
      <c r="K238" s="142">
        <v>8</v>
      </c>
      <c r="L238" s="142">
        <v>48</v>
      </c>
      <c r="M238" s="103" t="str">
        <f t="shared" si="16"/>
        <v>238942diciembre</v>
      </c>
    </row>
    <row r="239" spans="1:13" x14ac:dyDescent="0.35">
      <c r="A239" s="103">
        <f>IFERROR(VLOOKUP(F239,Códigos!$A$1:$B$29,2,0),"")</f>
        <v>238942</v>
      </c>
      <c r="B239" s="109">
        <f t="shared" si="17"/>
        <v>13</v>
      </c>
      <c r="C239" s="103" t="str">
        <f t="shared" si="18"/>
        <v>diciembre23894213</v>
      </c>
      <c r="D239" s="103" t="str">
        <f t="shared" si="19"/>
        <v>Joaquin Rivas Torres</v>
      </c>
      <c r="E239" s="141" t="s">
        <v>138</v>
      </c>
      <c r="F239" s="141" t="s">
        <v>107</v>
      </c>
      <c r="G239" s="141" t="s">
        <v>225</v>
      </c>
      <c r="H239" s="141" t="s">
        <v>152</v>
      </c>
      <c r="I239" s="141" t="s">
        <v>2</v>
      </c>
      <c r="J239" s="141" t="s">
        <v>553</v>
      </c>
      <c r="K239" s="142">
        <v>2</v>
      </c>
      <c r="L239" s="142">
        <v>2</v>
      </c>
      <c r="M239" s="103" t="str">
        <f t="shared" si="16"/>
        <v>238942diciembre</v>
      </c>
    </row>
    <row r="240" spans="1:13" x14ac:dyDescent="0.35">
      <c r="A240" s="103">
        <f>IFERROR(VLOOKUP(F240,Códigos!$A$1:$B$29,2,0),"")</f>
        <v>238942</v>
      </c>
      <c r="B240" s="109">
        <f t="shared" si="17"/>
        <v>14</v>
      </c>
      <c r="C240" s="103" t="str">
        <f t="shared" si="18"/>
        <v>diciembre23894214</v>
      </c>
      <c r="D240" s="103" t="str">
        <f t="shared" si="19"/>
        <v>Gabriel Blasco Fernandez</v>
      </c>
      <c r="E240" s="141" t="s">
        <v>138</v>
      </c>
      <c r="F240" s="141" t="s">
        <v>107</v>
      </c>
      <c r="G240" s="141" t="s">
        <v>226</v>
      </c>
      <c r="H240" s="141" t="s">
        <v>161</v>
      </c>
      <c r="I240" s="141" t="s">
        <v>151</v>
      </c>
      <c r="J240" s="141" t="s">
        <v>227</v>
      </c>
      <c r="K240" s="142">
        <v>5</v>
      </c>
      <c r="L240" s="142">
        <v>60</v>
      </c>
      <c r="M240" s="103" t="str">
        <f t="shared" si="16"/>
        <v>238942diciembre</v>
      </c>
    </row>
    <row r="241" spans="1:13" x14ac:dyDescent="0.35">
      <c r="A241" s="103">
        <f>IFERROR(VLOOKUP(F241,Códigos!$A$1:$B$29,2,0),"")</f>
        <v>238942</v>
      </c>
      <c r="B241" s="109">
        <f t="shared" si="17"/>
        <v>15</v>
      </c>
      <c r="C241" s="103" t="str">
        <f t="shared" si="18"/>
        <v>diciembre23894215</v>
      </c>
      <c r="D241" s="103" t="str">
        <f t="shared" si="19"/>
        <v>Patricia Rondan Gallardo</v>
      </c>
      <c r="E241" s="141" t="s">
        <v>138</v>
      </c>
      <c r="F241" s="141" t="s">
        <v>107</v>
      </c>
      <c r="G241" s="141" t="s">
        <v>225</v>
      </c>
      <c r="H241" s="141" t="s">
        <v>152</v>
      </c>
      <c r="I241" s="141" t="s">
        <v>1</v>
      </c>
      <c r="J241" s="141" t="s">
        <v>460</v>
      </c>
      <c r="K241" s="142">
        <v>8</v>
      </c>
      <c r="L241" s="142">
        <v>18</v>
      </c>
      <c r="M241" s="103" t="str">
        <f t="shared" si="16"/>
        <v>238942diciembre</v>
      </c>
    </row>
    <row r="242" spans="1:13" x14ac:dyDescent="0.35">
      <c r="A242" s="103">
        <f>IFERROR(VLOOKUP(F242,Códigos!$A$1:$B$29,2,0),"")</f>
        <v>238942</v>
      </c>
      <c r="B242" s="109">
        <f t="shared" si="17"/>
        <v>16</v>
      </c>
      <c r="C242" s="103" t="str">
        <f t="shared" si="18"/>
        <v>diciembre23894216</v>
      </c>
      <c r="D242" s="103" t="str">
        <f t="shared" si="19"/>
        <v>Alejandro Aragüez Labao</v>
      </c>
      <c r="E242" s="141" t="s">
        <v>138</v>
      </c>
      <c r="F242" s="141" t="s">
        <v>107</v>
      </c>
      <c r="G242" s="141" t="s">
        <v>226</v>
      </c>
      <c r="H242" s="141" t="s">
        <v>152</v>
      </c>
      <c r="I242" s="141" t="s">
        <v>1</v>
      </c>
      <c r="J242" s="141" t="s">
        <v>443</v>
      </c>
      <c r="K242" s="142">
        <v>5</v>
      </c>
      <c r="L242" s="142">
        <v>10</v>
      </c>
      <c r="M242" s="103" t="str">
        <f t="shared" si="16"/>
        <v>238942diciembre</v>
      </c>
    </row>
    <row r="243" spans="1:13" x14ac:dyDescent="0.35">
      <c r="A243" s="103">
        <f>IFERROR(VLOOKUP(F243,Códigos!$A$1:$B$29,2,0),"")</f>
        <v>238942</v>
      </c>
      <c r="B243" s="109">
        <f t="shared" si="17"/>
        <v>17</v>
      </c>
      <c r="C243" s="103" t="str">
        <f t="shared" si="18"/>
        <v>diciembre23894217</v>
      </c>
      <c r="D243" s="103" t="str">
        <f t="shared" si="19"/>
        <v>Maria Renee Mercado Urey</v>
      </c>
      <c r="E243" s="141" t="s">
        <v>138</v>
      </c>
      <c r="F243" s="141" t="s">
        <v>107</v>
      </c>
      <c r="G243" s="141" t="s">
        <v>226</v>
      </c>
      <c r="H243" s="141" t="s">
        <v>148</v>
      </c>
      <c r="I243" s="141" t="s">
        <v>149</v>
      </c>
      <c r="J243" s="141" t="s">
        <v>275</v>
      </c>
      <c r="K243" s="142">
        <v>8</v>
      </c>
      <c r="L243" s="142">
        <v>43</v>
      </c>
      <c r="M243" s="103" t="str">
        <f t="shared" si="16"/>
        <v>238942diciembre</v>
      </c>
    </row>
    <row r="244" spans="1:13" x14ac:dyDescent="0.35">
      <c r="A244" s="103">
        <f>IFERROR(VLOOKUP(F244,Códigos!$A$1:$B$29,2,0),"")</f>
        <v>670932</v>
      </c>
      <c r="B244" s="109">
        <f t="shared" si="17"/>
        <v>1</v>
      </c>
      <c r="C244" s="103" t="str">
        <f t="shared" si="18"/>
        <v>diciembre6709321</v>
      </c>
      <c r="D244" s="103" t="str">
        <f t="shared" si="19"/>
        <v>Esteban Arango Atehortua</v>
      </c>
      <c r="E244" s="141" t="s">
        <v>138</v>
      </c>
      <c r="F244" s="141" t="s">
        <v>305</v>
      </c>
      <c r="G244" s="141" t="s">
        <v>349</v>
      </c>
      <c r="H244" s="141" t="s">
        <v>148</v>
      </c>
      <c r="I244" s="141" t="s">
        <v>149</v>
      </c>
      <c r="J244" s="141" t="s">
        <v>307</v>
      </c>
      <c r="K244" s="142">
        <v>10</v>
      </c>
      <c r="L244" s="142">
        <v>59</v>
      </c>
      <c r="M244" s="103" t="str">
        <f t="shared" si="16"/>
        <v>670932diciembre</v>
      </c>
    </row>
    <row r="245" spans="1:13" x14ac:dyDescent="0.35">
      <c r="A245" s="103">
        <f>IFERROR(VLOOKUP(F245,Códigos!$A$1:$B$29,2,0),"")</f>
        <v>670932</v>
      </c>
      <c r="B245" s="109">
        <f t="shared" si="17"/>
        <v>2</v>
      </c>
      <c r="C245" s="103" t="str">
        <f t="shared" si="18"/>
        <v>diciembre6709322</v>
      </c>
      <c r="D245" s="103" t="str">
        <f t="shared" si="19"/>
        <v>Cesar Parisi Jorba</v>
      </c>
      <c r="E245" s="141" t="s">
        <v>138</v>
      </c>
      <c r="F245" s="141" t="s">
        <v>305</v>
      </c>
      <c r="G245" s="141" t="s">
        <v>349</v>
      </c>
      <c r="H245" s="141" t="s">
        <v>152</v>
      </c>
      <c r="I245" s="141" t="s">
        <v>3</v>
      </c>
      <c r="J245" s="141" t="s">
        <v>416</v>
      </c>
      <c r="K245" s="142">
        <v>0</v>
      </c>
      <c r="L245" s="142">
        <v>11</v>
      </c>
      <c r="M245" s="103" t="str">
        <f t="shared" si="16"/>
        <v>670932diciembre</v>
      </c>
    </row>
    <row r="246" spans="1:13" x14ac:dyDescent="0.35">
      <c r="A246" s="103">
        <f>IFERROR(VLOOKUP(F246,Códigos!$A$1:$B$29,2,0),"")</f>
        <v>670932</v>
      </c>
      <c r="B246" s="109">
        <f t="shared" si="17"/>
        <v>3</v>
      </c>
      <c r="C246" s="103" t="str">
        <f t="shared" si="18"/>
        <v>diciembre6709323</v>
      </c>
      <c r="D246" s="103" t="str">
        <f t="shared" si="19"/>
        <v>Unai Andreu Bonet</v>
      </c>
      <c r="E246" s="141" t="s">
        <v>138</v>
      </c>
      <c r="F246" s="141" t="s">
        <v>305</v>
      </c>
      <c r="G246" s="141" t="s">
        <v>349</v>
      </c>
      <c r="H246" s="141" t="s">
        <v>152</v>
      </c>
      <c r="I246" s="141" t="s">
        <v>1</v>
      </c>
      <c r="J246" s="141" t="s">
        <v>466</v>
      </c>
      <c r="K246" s="142">
        <v>6</v>
      </c>
      <c r="L246" s="142">
        <v>9</v>
      </c>
      <c r="M246" s="103" t="str">
        <f t="shared" si="16"/>
        <v>670932diciembre</v>
      </c>
    </row>
    <row r="247" spans="1:13" x14ac:dyDescent="0.35">
      <c r="A247" s="103">
        <f>IFERROR(VLOOKUP(F247,Códigos!$A$1:$B$29,2,0),"")</f>
        <v>670932</v>
      </c>
      <c r="B247" s="109">
        <f t="shared" si="17"/>
        <v>4</v>
      </c>
      <c r="C247" s="103" t="str">
        <f t="shared" si="18"/>
        <v>diciembre6709324</v>
      </c>
      <c r="D247" s="103" t="str">
        <f t="shared" si="19"/>
        <v>Hassan Mardi El Hilali</v>
      </c>
      <c r="E247" s="141" t="s">
        <v>138</v>
      </c>
      <c r="F247" s="141" t="s">
        <v>305</v>
      </c>
      <c r="G247" s="141" t="s">
        <v>349</v>
      </c>
      <c r="H247" s="141" t="s">
        <v>148</v>
      </c>
      <c r="I247" s="141" t="s">
        <v>4</v>
      </c>
      <c r="J247" s="141" t="s">
        <v>415</v>
      </c>
      <c r="K247" s="142">
        <v>8</v>
      </c>
      <c r="L247" s="142">
        <v>25</v>
      </c>
      <c r="M247" s="103" t="str">
        <f t="shared" si="16"/>
        <v>670932diciembre</v>
      </c>
    </row>
    <row r="248" spans="1:13" x14ac:dyDescent="0.35">
      <c r="A248" s="103">
        <f>IFERROR(VLOOKUP(F248,Códigos!$A$1:$B$29,2,0),"")</f>
        <v>670932</v>
      </c>
      <c r="B248" s="109">
        <f t="shared" si="17"/>
        <v>5</v>
      </c>
      <c r="C248" s="103" t="str">
        <f t="shared" si="18"/>
        <v>diciembre6709325</v>
      </c>
      <c r="D248" s="103" t="str">
        <f t="shared" si="19"/>
        <v>Dylan Yamil Oggero Barbieri</v>
      </c>
      <c r="E248" s="141" t="s">
        <v>138</v>
      </c>
      <c r="F248" s="141" t="s">
        <v>305</v>
      </c>
      <c r="G248" s="141" t="s">
        <v>349</v>
      </c>
      <c r="H248" s="141" t="s">
        <v>148</v>
      </c>
      <c r="I248" s="141" t="s">
        <v>5</v>
      </c>
      <c r="J248" s="141" t="s">
        <v>444</v>
      </c>
      <c r="K248" s="142">
        <v>15</v>
      </c>
      <c r="L248" s="142">
        <v>31</v>
      </c>
      <c r="M248" s="103" t="str">
        <f t="shared" si="16"/>
        <v>670932diciembre</v>
      </c>
    </row>
    <row r="249" spans="1:13" x14ac:dyDescent="0.35">
      <c r="A249" s="103">
        <f>IFERROR(VLOOKUP(F249,Códigos!$A$1:$B$29,2,0),"")</f>
        <v>670932</v>
      </c>
      <c r="B249" s="109">
        <f t="shared" si="17"/>
        <v>6</v>
      </c>
      <c r="C249" s="103" t="str">
        <f t="shared" si="18"/>
        <v>diciembre6709326</v>
      </c>
      <c r="D249" s="103" t="str">
        <f t="shared" si="19"/>
        <v>Marc Batista Acevedo</v>
      </c>
      <c r="E249" s="141" t="s">
        <v>138</v>
      </c>
      <c r="F249" s="141" t="s">
        <v>305</v>
      </c>
      <c r="G249" s="141" t="s">
        <v>349</v>
      </c>
      <c r="H249" s="141" t="s">
        <v>152</v>
      </c>
      <c r="I249" s="141" t="s">
        <v>0</v>
      </c>
      <c r="J249" s="141" t="s">
        <v>554</v>
      </c>
      <c r="K249" s="142">
        <v>0</v>
      </c>
      <c r="L249" s="142">
        <v>0</v>
      </c>
      <c r="M249" s="103" t="str">
        <f t="shared" si="16"/>
        <v>670932diciembre</v>
      </c>
    </row>
    <row r="250" spans="1:13" x14ac:dyDescent="0.35">
      <c r="A250" s="103">
        <f>IFERROR(VLOOKUP(F250,Códigos!$A$1:$B$29,2,0),"")</f>
        <v>309239</v>
      </c>
      <c r="B250" s="109">
        <f t="shared" si="17"/>
        <v>1</v>
      </c>
      <c r="C250" s="103" t="str">
        <f t="shared" si="18"/>
        <v>diciembre3092391</v>
      </c>
      <c r="D250" s="103" t="str">
        <f t="shared" si="19"/>
        <v>Jeliana Fatima Barrios Barroso</v>
      </c>
      <c r="E250" s="141" t="s">
        <v>138</v>
      </c>
      <c r="F250" s="141" t="s">
        <v>123</v>
      </c>
      <c r="G250" s="141" t="s">
        <v>228</v>
      </c>
      <c r="H250" s="141" t="s">
        <v>152</v>
      </c>
      <c r="I250" s="141" t="s">
        <v>5</v>
      </c>
      <c r="J250" s="141" t="s">
        <v>417</v>
      </c>
      <c r="K250" s="142">
        <v>13</v>
      </c>
      <c r="L250" s="142">
        <v>26</v>
      </c>
      <c r="M250" s="103" t="str">
        <f t="shared" si="16"/>
        <v>309239diciembre</v>
      </c>
    </row>
    <row r="251" spans="1:13" x14ac:dyDescent="0.35">
      <c r="A251" s="103">
        <f>IFERROR(VLOOKUP(F251,Códigos!$A$1:$B$29,2,0),"")</f>
        <v>309239</v>
      </c>
      <c r="B251" s="109">
        <f t="shared" si="17"/>
        <v>2</v>
      </c>
      <c r="C251" s="103" t="str">
        <f t="shared" si="18"/>
        <v>diciembre3092392</v>
      </c>
      <c r="D251" s="103" t="str">
        <f t="shared" si="19"/>
        <v>Aitor Del Olmo Jimenez</v>
      </c>
      <c r="E251" s="141" t="s">
        <v>138</v>
      </c>
      <c r="F251" s="141" t="s">
        <v>123</v>
      </c>
      <c r="G251" s="141" t="s">
        <v>231</v>
      </c>
      <c r="H251" s="141" t="s">
        <v>152</v>
      </c>
      <c r="I251" s="141" t="s">
        <v>2</v>
      </c>
      <c r="J251" s="141" t="s">
        <v>555</v>
      </c>
      <c r="K251" s="142">
        <v>0</v>
      </c>
      <c r="L251" s="142">
        <v>0</v>
      </c>
      <c r="M251" s="103" t="str">
        <f t="shared" si="16"/>
        <v>309239diciembre</v>
      </c>
    </row>
    <row r="252" spans="1:13" x14ac:dyDescent="0.35">
      <c r="A252" s="103">
        <f>IFERROR(VLOOKUP(F252,Códigos!$A$1:$B$29,2,0),"")</f>
        <v>309239</v>
      </c>
      <c r="B252" s="109">
        <f t="shared" si="17"/>
        <v>3</v>
      </c>
      <c r="C252" s="103" t="str">
        <f t="shared" si="18"/>
        <v>diciembre3092393</v>
      </c>
      <c r="D252" s="103" t="str">
        <f t="shared" si="19"/>
        <v>David Soto Benedicto</v>
      </c>
      <c r="E252" s="141" t="s">
        <v>138</v>
      </c>
      <c r="F252" s="141" t="s">
        <v>123</v>
      </c>
      <c r="G252" s="141" t="s">
        <v>230</v>
      </c>
      <c r="H252" s="141" t="s">
        <v>152</v>
      </c>
      <c r="I252" s="141" t="s">
        <v>2</v>
      </c>
      <c r="J252" s="141" t="s">
        <v>556</v>
      </c>
      <c r="K252" s="142">
        <v>0</v>
      </c>
      <c r="L252" s="142">
        <v>0</v>
      </c>
      <c r="M252" s="103" t="str">
        <f t="shared" si="16"/>
        <v>309239diciembre</v>
      </c>
    </row>
    <row r="253" spans="1:13" x14ac:dyDescent="0.35">
      <c r="A253" s="103">
        <f>IFERROR(VLOOKUP(F253,Códigos!$A$1:$B$29,2,0),"")</f>
        <v>309239</v>
      </c>
      <c r="B253" s="109">
        <f t="shared" si="17"/>
        <v>4</v>
      </c>
      <c r="C253" s="103" t="str">
        <f t="shared" si="18"/>
        <v>diciembre3092394</v>
      </c>
      <c r="D253" s="103" t="str">
        <f t="shared" si="19"/>
        <v>Carlos Joel Hernandez Figueroa</v>
      </c>
      <c r="E253" s="141" t="s">
        <v>138</v>
      </c>
      <c r="F253" s="141" t="s">
        <v>123</v>
      </c>
      <c r="G253" s="141" t="s">
        <v>231</v>
      </c>
      <c r="H253" s="141" t="s">
        <v>152</v>
      </c>
      <c r="I253" s="141" t="s">
        <v>0</v>
      </c>
      <c r="J253" s="141" t="s">
        <v>557</v>
      </c>
      <c r="K253" s="142">
        <v>0</v>
      </c>
      <c r="L253" s="142">
        <v>0</v>
      </c>
      <c r="M253" s="103" t="str">
        <f t="shared" si="16"/>
        <v>309239diciembre</v>
      </c>
    </row>
    <row r="254" spans="1:13" x14ac:dyDescent="0.35">
      <c r="A254" s="103">
        <f>IFERROR(VLOOKUP(F254,Códigos!$A$1:$B$29,2,0),"")</f>
        <v>309239</v>
      </c>
      <c r="B254" s="109">
        <f t="shared" si="17"/>
        <v>5</v>
      </c>
      <c r="C254" s="103" t="str">
        <f t="shared" si="18"/>
        <v>diciembre3092395</v>
      </c>
      <c r="D254" s="103" t="str">
        <f t="shared" si="19"/>
        <v>Jose Alexander Acevedo Baena</v>
      </c>
      <c r="E254" s="141" t="s">
        <v>138</v>
      </c>
      <c r="F254" s="141" t="s">
        <v>123</v>
      </c>
      <c r="G254" s="141" t="s">
        <v>228</v>
      </c>
      <c r="H254" s="141" t="s">
        <v>148</v>
      </c>
      <c r="I254" s="141" t="s">
        <v>149</v>
      </c>
      <c r="J254" s="141" t="s">
        <v>385</v>
      </c>
      <c r="K254" s="142">
        <v>10</v>
      </c>
      <c r="L254" s="142">
        <v>28</v>
      </c>
      <c r="M254" s="103" t="str">
        <f t="shared" si="16"/>
        <v>309239diciembre</v>
      </c>
    </row>
    <row r="255" spans="1:13" x14ac:dyDescent="0.35">
      <c r="A255" s="103">
        <f>IFERROR(VLOOKUP(F255,Códigos!$A$1:$B$29,2,0),"")</f>
        <v>309239</v>
      </c>
      <c r="B255" s="109">
        <f t="shared" si="17"/>
        <v>6</v>
      </c>
      <c r="C255" s="103" t="str">
        <f t="shared" si="18"/>
        <v>diciembre3092396</v>
      </c>
      <c r="D255" s="103" t="str">
        <f t="shared" si="19"/>
        <v>Francisco Gabriel Ondarza Ortega</v>
      </c>
      <c r="E255" s="141" t="s">
        <v>138</v>
      </c>
      <c r="F255" s="141" t="s">
        <v>123</v>
      </c>
      <c r="G255" s="141" t="s">
        <v>230</v>
      </c>
      <c r="H255" s="141" t="s">
        <v>152</v>
      </c>
      <c r="I255" s="141" t="s">
        <v>1</v>
      </c>
      <c r="J255" s="141" t="s">
        <v>445</v>
      </c>
      <c r="K255" s="142">
        <v>12</v>
      </c>
      <c r="L255" s="142">
        <v>22</v>
      </c>
      <c r="M255" s="103" t="str">
        <f t="shared" si="16"/>
        <v>309239diciembre</v>
      </c>
    </row>
    <row r="256" spans="1:13" x14ac:dyDescent="0.35">
      <c r="A256" s="103">
        <f>IFERROR(VLOOKUP(F256,Códigos!$A$1:$B$29,2,0),"")</f>
        <v>309239</v>
      </c>
      <c r="B256" s="109">
        <f t="shared" si="17"/>
        <v>7</v>
      </c>
      <c r="C256" s="103" t="str">
        <f t="shared" si="18"/>
        <v>diciembre3092397</v>
      </c>
      <c r="D256" s="103" t="str">
        <f t="shared" si="19"/>
        <v>Juan Agapito Hernandez Hernandez</v>
      </c>
      <c r="E256" s="141" t="s">
        <v>138</v>
      </c>
      <c r="F256" s="141" t="s">
        <v>123</v>
      </c>
      <c r="G256" s="141" t="s">
        <v>230</v>
      </c>
      <c r="H256" s="141" t="s">
        <v>152</v>
      </c>
      <c r="I256" s="141" t="s">
        <v>0</v>
      </c>
      <c r="J256" s="141" t="s">
        <v>558</v>
      </c>
      <c r="K256" s="142">
        <v>3</v>
      </c>
      <c r="L256" s="142">
        <v>3</v>
      </c>
      <c r="M256" s="103" t="str">
        <f t="shared" si="16"/>
        <v>309239diciembre</v>
      </c>
    </row>
    <row r="257" spans="1:13" x14ac:dyDescent="0.35">
      <c r="A257" s="103">
        <f>IFERROR(VLOOKUP(F257,Códigos!$A$1:$B$29,2,0),"")</f>
        <v>309239</v>
      </c>
      <c r="B257" s="109">
        <f t="shared" si="17"/>
        <v>8</v>
      </c>
      <c r="C257" s="103" t="str">
        <f t="shared" si="18"/>
        <v>diciembre3092398</v>
      </c>
      <c r="D257" s="103" t="str">
        <f t="shared" si="19"/>
        <v>Cesar Martin Salas Vazquez</v>
      </c>
      <c r="E257" s="141" t="s">
        <v>138</v>
      </c>
      <c r="F257" s="141" t="s">
        <v>123</v>
      </c>
      <c r="G257" s="141" t="s">
        <v>228</v>
      </c>
      <c r="H257" s="141" t="s">
        <v>152</v>
      </c>
      <c r="I257" s="141" t="s">
        <v>0</v>
      </c>
      <c r="J257" s="141" t="s">
        <v>559</v>
      </c>
      <c r="K257" s="142">
        <v>2</v>
      </c>
      <c r="L257" s="142">
        <v>2</v>
      </c>
      <c r="M257" s="103" t="str">
        <f t="shared" si="16"/>
        <v>309239diciembre</v>
      </c>
    </row>
    <row r="258" spans="1:13" x14ac:dyDescent="0.35">
      <c r="A258" s="103">
        <f>IFERROR(VLOOKUP(F258,Códigos!$A$1:$B$29,2,0),"")</f>
        <v>309239</v>
      </c>
      <c r="B258" s="109">
        <f t="shared" si="17"/>
        <v>9</v>
      </c>
      <c r="C258" s="103" t="str">
        <f t="shared" si="18"/>
        <v>diciembre3092399</v>
      </c>
      <c r="D258" s="103" t="str">
        <f t="shared" si="19"/>
        <v>Angel Alvarez Cabrera</v>
      </c>
      <c r="E258" s="141" t="s">
        <v>138</v>
      </c>
      <c r="F258" s="141" t="s">
        <v>123</v>
      </c>
      <c r="G258" s="141" t="s">
        <v>230</v>
      </c>
      <c r="H258" s="141" t="s">
        <v>148</v>
      </c>
      <c r="I258" s="141" t="s">
        <v>149</v>
      </c>
      <c r="J258" s="141" t="s">
        <v>309</v>
      </c>
      <c r="K258" s="142">
        <v>12</v>
      </c>
      <c r="L258" s="142">
        <v>43</v>
      </c>
      <c r="M258" s="103" t="str">
        <f t="shared" si="16"/>
        <v>309239diciembre</v>
      </c>
    </row>
    <row r="259" spans="1:13" x14ac:dyDescent="0.35">
      <c r="A259" s="103">
        <f>IFERROR(VLOOKUP(F259,Códigos!$A$1:$B$29,2,0),"")</f>
        <v>309239</v>
      </c>
      <c r="B259" s="109">
        <f t="shared" si="17"/>
        <v>10</v>
      </c>
      <c r="C259" s="103" t="str">
        <f t="shared" si="18"/>
        <v>diciembre30923910</v>
      </c>
      <c r="D259" s="103" t="str">
        <f t="shared" si="19"/>
        <v>Abraham Ramos Suarez</v>
      </c>
      <c r="E259" s="141" t="s">
        <v>138</v>
      </c>
      <c r="F259" s="141" t="s">
        <v>123</v>
      </c>
      <c r="G259" s="141" t="s">
        <v>231</v>
      </c>
      <c r="H259" s="141" t="s">
        <v>152</v>
      </c>
      <c r="I259" s="141" t="s">
        <v>0</v>
      </c>
      <c r="J259" s="141" t="s">
        <v>560</v>
      </c>
      <c r="K259" s="142">
        <v>2</v>
      </c>
      <c r="L259" s="142">
        <v>2</v>
      </c>
      <c r="M259" s="103" t="str">
        <f t="shared" ref="M259:M322" si="20">A259&amp;E259</f>
        <v>309239diciembre</v>
      </c>
    </row>
    <row r="260" spans="1:13" x14ac:dyDescent="0.35">
      <c r="A260" s="103">
        <f>IFERROR(VLOOKUP(F260,Códigos!$A$1:$B$29,2,0),"")</f>
        <v>309239</v>
      </c>
      <c r="B260" s="109">
        <f t="shared" ref="B260:B321" si="21">IFERROR(IF(F260=F259,B259+1,1),0)</f>
        <v>11</v>
      </c>
      <c r="C260" s="103" t="str">
        <f t="shared" ref="C260:C321" si="22">E260&amp;A260&amp;B260</f>
        <v>diciembre30923911</v>
      </c>
      <c r="D260" s="103" t="str">
        <f t="shared" ref="D260:D321" si="23">J260</f>
        <v>Blanca Politena Sevillano Lopez de Alda</v>
      </c>
      <c r="E260" s="141" t="s">
        <v>138</v>
      </c>
      <c r="F260" s="141" t="s">
        <v>123</v>
      </c>
      <c r="G260" s="141" t="s">
        <v>228</v>
      </c>
      <c r="H260" s="141" t="s">
        <v>148</v>
      </c>
      <c r="I260" s="141" t="s">
        <v>149</v>
      </c>
      <c r="J260" s="141" t="s">
        <v>277</v>
      </c>
      <c r="K260" s="142">
        <v>0</v>
      </c>
      <c r="L260" s="142">
        <v>30</v>
      </c>
      <c r="M260" s="103" t="str">
        <f t="shared" si="20"/>
        <v>309239diciembre</v>
      </c>
    </row>
    <row r="261" spans="1:13" x14ac:dyDescent="0.35">
      <c r="A261" s="103">
        <f>IFERROR(VLOOKUP(F261,Códigos!$A$1:$B$29,2,0),"")</f>
        <v>309239</v>
      </c>
      <c r="B261" s="109">
        <f t="shared" si="21"/>
        <v>12</v>
      </c>
      <c r="C261" s="103" t="str">
        <f t="shared" si="22"/>
        <v>diciembre30923912</v>
      </c>
      <c r="D261" s="103" t="str">
        <f t="shared" si="23"/>
        <v>Alexandre Porcel Plana</v>
      </c>
      <c r="E261" s="141" t="s">
        <v>138</v>
      </c>
      <c r="F261" s="141" t="s">
        <v>123</v>
      </c>
      <c r="G261" s="141" t="s">
        <v>231</v>
      </c>
      <c r="H261" s="141" t="s">
        <v>148</v>
      </c>
      <c r="I261" s="141" t="s">
        <v>149</v>
      </c>
      <c r="J261" s="141" t="s">
        <v>298</v>
      </c>
      <c r="K261" s="142">
        <v>12</v>
      </c>
      <c r="L261" s="142">
        <v>67</v>
      </c>
      <c r="M261" s="103" t="str">
        <f t="shared" si="20"/>
        <v>309239diciembre</v>
      </c>
    </row>
    <row r="262" spans="1:13" x14ac:dyDescent="0.35">
      <c r="A262" s="103">
        <f>IFERROR(VLOOKUP(F262,Códigos!$A$1:$B$29,2,0),"")</f>
        <v>309239</v>
      </c>
      <c r="B262" s="109">
        <f t="shared" si="21"/>
        <v>13</v>
      </c>
      <c r="C262" s="103" t="str">
        <f t="shared" si="22"/>
        <v>diciembre30923913</v>
      </c>
      <c r="D262" s="103" t="str">
        <f t="shared" si="23"/>
        <v>Alejandro Alom Carballude</v>
      </c>
      <c r="E262" s="141" t="s">
        <v>138</v>
      </c>
      <c r="F262" s="141" t="s">
        <v>123</v>
      </c>
      <c r="G262" s="141" t="s">
        <v>231</v>
      </c>
      <c r="H262" s="141" t="s">
        <v>152</v>
      </c>
      <c r="I262" s="141" t="s">
        <v>0</v>
      </c>
      <c r="J262" s="141" t="s">
        <v>561</v>
      </c>
      <c r="K262" s="142">
        <v>9</v>
      </c>
      <c r="L262" s="142">
        <v>9</v>
      </c>
      <c r="M262" s="103" t="str">
        <f t="shared" si="20"/>
        <v>309239diciembre</v>
      </c>
    </row>
    <row r="263" spans="1:13" x14ac:dyDescent="0.35">
      <c r="A263" s="103">
        <f>IFERROR(VLOOKUP(F263,Códigos!$A$1:$B$29,2,0),"")</f>
        <v>309239</v>
      </c>
      <c r="B263" s="109">
        <f t="shared" si="21"/>
        <v>14</v>
      </c>
      <c r="C263" s="103" t="str">
        <f t="shared" si="22"/>
        <v>diciembre30923914</v>
      </c>
      <c r="D263" s="103" t="str">
        <f t="shared" si="23"/>
        <v>Raimundo Rodriguez Rodriguez</v>
      </c>
      <c r="E263" s="141" t="s">
        <v>138</v>
      </c>
      <c r="F263" s="141" t="s">
        <v>123</v>
      </c>
      <c r="G263" s="141" t="s">
        <v>231</v>
      </c>
      <c r="H263" s="141" t="s">
        <v>152</v>
      </c>
      <c r="I263" s="141" t="s">
        <v>0</v>
      </c>
      <c r="J263" s="141" t="s">
        <v>562</v>
      </c>
      <c r="K263" s="142">
        <v>7</v>
      </c>
      <c r="L263" s="142">
        <v>7</v>
      </c>
      <c r="M263" s="103" t="str">
        <f t="shared" si="20"/>
        <v>309239diciembre</v>
      </c>
    </row>
    <row r="264" spans="1:13" x14ac:dyDescent="0.35">
      <c r="A264" s="103">
        <f>IFERROR(VLOOKUP(F264,Códigos!$A$1:$B$29,2,0),"")</f>
        <v>309239</v>
      </c>
      <c r="B264" s="109">
        <f t="shared" si="21"/>
        <v>15</v>
      </c>
      <c r="C264" s="103" t="str">
        <f t="shared" si="22"/>
        <v>diciembre30923915</v>
      </c>
      <c r="D264" s="103" t="str">
        <f t="shared" si="23"/>
        <v>Daniel Lopez Chavez</v>
      </c>
      <c r="E264" s="141" t="s">
        <v>138</v>
      </c>
      <c r="F264" s="141" t="s">
        <v>123</v>
      </c>
      <c r="G264" s="141" t="s">
        <v>228</v>
      </c>
      <c r="H264" s="141" t="s">
        <v>152</v>
      </c>
      <c r="I264" s="141" t="s">
        <v>0</v>
      </c>
      <c r="J264" s="141" t="s">
        <v>563</v>
      </c>
      <c r="K264" s="142">
        <v>3</v>
      </c>
      <c r="L264" s="142">
        <v>3</v>
      </c>
      <c r="M264" s="103" t="str">
        <f t="shared" si="20"/>
        <v>309239diciembre</v>
      </c>
    </row>
    <row r="265" spans="1:13" x14ac:dyDescent="0.35">
      <c r="A265" s="103">
        <f>IFERROR(VLOOKUP(F265,Códigos!$A$1:$B$29,2,0),"")</f>
        <v>309239</v>
      </c>
      <c r="B265" s="109">
        <f t="shared" si="21"/>
        <v>16</v>
      </c>
      <c r="C265" s="103" t="str">
        <f t="shared" si="22"/>
        <v>diciembre30923916</v>
      </c>
      <c r="D265" s="103" t="str">
        <f t="shared" si="23"/>
        <v>Carolina Fernandez Sanchez</v>
      </c>
      <c r="E265" s="141" t="s">
        <v>138</v>
      </c>
      <c r="F265" s="141" t="s">
        <v>123</v>
      </c>
      <c r="G265" s="141" t="s">
        <v>228</v>
      </c>
      <c r="H265" s="141" t="s">
        <v>152</v>
      </c>
      <c r="I265" s="141" t="s">
        <v>2</v>
      </c>
      <c r="J265" s="141" t="s">
        <v>564</v>
      </c>
      <c r="K265" s="142">
        <v>0</v>
      </c>
      <c r="L265" s="142">
        <v>0</v>
      </c>
      <c r="M265" s="103" t="str">
        <f t="shared" si="20"/>
        <v>309239diciembre</v>
      </c>
    </row>
    <row r="266" spans="1:13" x14ac:dyDescent="0.35">
      <c r="A266" s="103">
        <f>IFERROR(VLOOKUP(F266,Códigos!$A$1:$B$29,2,0),"")</f>
        <v>309239</v>
      </c>
      <c r="B266" s="109">
        <f t="shared" si="21"/>
        <v>17</v>
      </c>
      <c r="C266" s="103" t="str">
        <f t="shared" si="22"/>
        <v>diciembre30923917</v>
      </c>
      <c r="D266" s="103" t="str">
        <f t="shared" si="23"/>
        <v>David Carrillo Palmes</v>
      </c>
      <c r="E266" s="141" t="s">
        <v>138</v>
      </c>
      <c r="F266" s="141" t="s">
        <v>123</v>
      </c>
      <c r="G266" s="141" t="s">
        <v>228</v>
      </c>
      <c r="H266" s="141" t="s">
        <v>148</v>
      </c>
      <c r="I266" s="141" t="s">
        <v>5</v>
      </c>
      <c r="J266" s="141" t="s">
        <v>418</v>
      </c>
      <c r="K266" s="142">
        <v>16</v>
      </c>
      <c r="L266" s="142">
        <v>25</v>
      </c>
      <c r="M266" s="103" t="str">
        <f t="shared" si="20"/>
        <v>309239diciembre</v>
      </c>
    </row>
    <row r="267" spans="1:13" x14ac:dyDescent="0.35">
      <c r="A267" s="103">
        <f>IFERROR(VLOOKUP(F267,Códigos!$A$1:$B$29,2,0),"")</f>
        <v>309239</v>
      </c>
      <c r="B267" s="109">
        <f t="shared" si="21"/>
        <v>18</v>
      </c>
      <c r="C267" s="103" t="str">
        <f t="shared" si="22"/>
        <v>diciembre30923918</v>
      </c>
      <c r="D267" s="103" t="str">
        <f t="shared" si="23"/>
        <v>Alessandro Maurizio Cabano</v>
      </c>
      <c r="E267" s="141" t="s">
        <v>138</v>
      </c>
      <c r="F267" s="141" t="s">
        <v>123</v>
      </c>
      <c r="G267" s="141" t="s">
        <v>230</v>
      </c>
      <c r="H267" s="141" t="s">
        <v>161</v>
      </c>
      <c r="I267" s="141" t="s">
        <v>151</v>
      </c>
      <c r="J267" s="141" t="s">
        <v>232</v>
      </c>
      <c r="K267" s="142">
        <v>0</v>
      </c>
      <c r="L267" s="142">
        <v>95</v>
      </c>
      <c r="M267" s="103" t="str">
        <f t="shared" si="20"/>
        <v>309239diciembre</v>
      </c>
    </row>
    <row r="268" spans="1:13" x14ac:dyDescent="0.35">
      <c r="A268" s="103">
        <f>IFERROR(VLOOKUP(F268,Códigos!$A$1:$B$29,2,0),"")</f>
        <v>309239</v>
      </c>
      <c r="B268" s="109">
        <f t="shared" si="21"/>
        <v>19</v>
      </c>
      <c r="C268" s="103" t="str">
        <f t="shared" si="22"/>
        <v>diciembre30923919</v>
      </c>
      <c r="D268" s="103" t="str">
        <f t="shared" si="23"/>
        <v>Manuel Antonio Figuera Diaz</v>
      </c>
      <c r="E268" s="141" t="s">
        <v>138</v>
      </c>
      <c r="F268" s="141" t="s">
        <v>123</v>
      </c>
      <c r="G268" s="141" t="s">
        <v>230</v>
      </c>
      <c r="H268" s="141" t="s">
        <v>148</v>
      </c>
      <c r="I268" s="141" t="s">
        <v>149</v>
      </c>
      <c r="J268" s="141" t="s">
        <v>348</v>
      </c>
      <c r="K268" s="142">
        <v>9</v>
      </c>
      <c r="L268" s="142">
        <v>36</v>
      </c>
      <c r="M268" s="103" t="str">
        <f t="shared" si="20"/>
        <v>309239diciembre</v>
      </c>
    </row>
    <row r="269" spans="1:13" x14ac:dyDescent="0.35">
      <c r="A269" s="103">
        <f>IFERROR(VLOOKUP(F269,Códigos!$A$1:$B$29,2,0),"")</f>
        <v>309239</v>
      </c>
      <c r="B269" s="109">
        <f t="shared" si="21"/>
        <v>20</v>
      </c>
      <c r="C269" s="103" t="str">
        <f t="shared" si="22"/>
        <v>diciembre30923920</v>
      </c>
      <c r="D269" s="103" t="str">
        <f t="shared" si="23"/>
        <v>Andrea Martin Cabrera</v>
      </c>
      <c r="E269" s="141" t="s">
        <v>138</v>
      </c>
      <c r="F269" s="141" t="s">
        <v>123</v>
      </c>
      <c r="G269" s="141" t="s">
        <v>228</v>
      </c>
      <c r="H269" s="141" t="s">
        <v>161</v>
      </c>
      <c r="I269" s="141" t="s">
        <v>149</v>
      </c>
      <c r="J269" s="141" t="s">
        <v>262</v>
      </c>
      <c r="K269" s="142">
        <v>10</v>
      </c>
      <c r="L269" s="142">
        <v>71</v>
      </c>
      <c r="M269" s="103" t="str">
        <f t="shared" si="20"/>
        <v>309239diciembre</v>
      </c>
    </row>
    <row r="270" spans="1:13" x14ac:dyDescent="0.35">
      <c r="A270" s="103">
        <f>IFERROR(VLOOKUP(F270,Códigos!$A$1:$B$29,2,0),"")</f>
        <v>309239</v>
      </c>
      <c r="B270" s="109">
        <f t="shared" si="21"/>
        <v>21</v>
      </c>
      <c r="C270" s="103" t="str">
        <f t="shared" si="22"/>
        <v>diciembre30923921</v>
      </c>
      <c r="D270" s="103" t="str">
        <f t="shared" si="23"/>
        <v>Pedro Joel Perez Alamo</v>
      </c>
      <c r="E270" s="141" t="s">
        <v>138</v>
      </c>
      <c r="F270" s="141" t="s">
        <v>123</v>
      </c>
      <c r="G270" s="141" t="s">
        <v>230</v>
      </c>
      <c r="H270" s="141" t="s">
        <v>152</v>
      </c>
      <c r="I270" s="141" t="s">
        <v>2</v>
      </c>
      <c r="J270" s="141" t="s">
        <v>565</v>
      </c>
      <c r="K270" s="142">
        <v>0</v>
      </c>
      <c r="L270" s="142">
        <v>0</v>
      </c>
      <c r="M270" s="103" t="str">
        <f t="shared" si="20"/>
        <v>309239diciembre</v>
      </c>
    </row>
    <row r="271" spans="1:13" x14ac:dyDescent="0.35">
      <c r="A271" s="103">
        <f>IFERROR(VLOOKUP(F271,Códigos!$A$1:$B$29,2,0),"")</f>
        <v>309239</v>
      </c>
      <c r="B271" s="109">
        <f t="shared" si="21"/>
        <v>22</v>
      </c>
      <c r="C271" s="103" t="str">
        <f t="shared" si="22"/>
        <v>diciembre30923922</v>
      </c>
      <c r="D271" s="103" t="str">
        <f t="shared" si="23"/>
        <v>Marwins Rafael Figueroa Anza</v>
      </c>
      <c r="E271" s="141" t="s">
        <v>138</v>
      </c>
      <c r="F271" s="141" t="s">
        <v>123</v>
      </c>
      <c r="G271" s="141" t="s">
        <v>228</v>
      </c>
      <c r="H271" s="141" t="s">
        <v>148</v>
      </c>
      <c r="I271" s="141" t="s">
        <v>151</v>
      </c>
      <c r="J271" s="141" t="s">
        <v>229</v>
      </c>
      <c r="K271" s="142">
        <v>8</v>
      </c>
      <c r="L271" s="142">
        <v>98</v>
      </c>
      <c r="M271" s="103" t="str">
        <f t="shared" si="20"/>
        <v>309239diciembre</v>
      </c>
    </row>
    <row r="272" spans="1:13" x14ac:dyDescent="0.35">
      <c r="A272" s="103">
        <f>IFERROR(VLOOKUP(F272,Códigos!$A$1:$B$29,2,0),"")</f>
        <v>309239</v>
      </c>
      <c r="B272" s="109">
        <f t="shared" si="21"/>
        <v>23</v>
      </c>
      <c r="C272" s="103" t="str">
        <f t="shared" si="22"/>
        <v>diciembre30923923</v>
      </c>
      <c r="D272" s="103" t="str">
        <f t="shared" si="23"/>
        <v>Oscar Hernandez Garcia</v>
      </c>
      <c r="E272" s="141" t="s">
        <v>138</v>
      </c>
      <c r="F272" s="141" t="s">
        <v>123</v>
      </c>
      <c r="G272" s="141" t="s">
        <v>228</v>
      </c>
      <c r="H272" s="141" t="s">
        <v>152</v>
      </c>
      <c r="I272" s="141" t="s">
        <v>0</v>
      </c>
      <c r="J272" s="141" t="s">
        <v>566</v>
      </c>
      <c r="K272" s="142">
        <v>4</v>
      </c>
      <c r="L272" s="142">
        <v>4</v>
      </c>
      <c r="M272" s="103" t="str">
        <f t="shared" si="20"/>
        <v>309239diciembre</v>
      </c>
    </row>
    <row r="273" spans="1:13" x14ac:dyDescent="0.35">
      <c r="A273" s="103">
        <f>IFERROR(VLOOKUP(F273,Códigos!$A$1:$B$29,2,0),"")</f>
        <v>425672</v>
      </c>
      <c r="B273" s="109">
        <f t="shared" si="21"/>
        <v>1</v>
      </c>
      <c r="C273" s="103" t="str">
        <f t="shared" si="22"/>
        <v>diciembre4256721</v>
      </c>
      <c r="D273" s="103" t="str">
        <f t="shared" si="23"/>
        <v>Justino Antonio Gomez Pulido</v>
      </c>
      <c r="E273" s="141" t="s">
        <v>138</v>
      </c>
      <c r="F273" s="141" t="s">
        <v>419</v>
      </c>
      <c r="G273" s="141" t="s">
        <v>567</v>
      </c>
      <c r="H273" s="141" t="s">
        <v>152</v>
      </c>
      <c r="I273" s="141" t="s">
        <v>2</v>
      </c>
      <c r="J273" s="141" t="s">
        <v>568</v>
      </c>
      <c r="K273" s="142">
        <v>0</v>
      </c>
      <c r="L273" s="142">
        <v>0</v>
      </c>
      <c r="M273" s="103" t="str">
        <f t="shared" si="20"/>
        <v>425672diciembre</v>
      </c>
    </row>
    <row r="274" spans="1:13" x14ac:dyDescent="0.35">
      <c r="A274" s="103">
        <f>IFERROR(VLOOKUP(F274,Códigos!$A$1:$B$29,2,0),"")</f>
        <v>425672</v>
      </c>
      <c r="B274" s="109">
        <f t="shared" si="21"/>
        <v>2</v>
      </c>
      <c r="C274" s="103" t="str">
        <f t="shared" si="22"/>
        <v>diciembre4256722</v>
      </c>
      <c r="D274" s="103" t="str">
        <f t="shared" si="23"/>
        <v>Adrian Villa Medina</v>
      </c>
      <c r="E274" s="141" t="s">
        <v>138</v>
      </c>
      <c r="F274" s="141" t="s">
        <v>419</v>
      </c>
      <c r="G274" s="141" t="s">
        <v>567</v>
      </c>
      <c r="H274" s="141" t="s">
        <v>152</v>
      </c>
      <c r="I274" s="141" t="s">
        <v>0</v>
      </c>
      <c r="J274" s="141" t="s">
        <v>470</v>
      </c>
      <c r="K274" s="142">
        <v>6</v>
      </c>
      <c r="L274" s="142">
        <v>6</v>
      </c>
      <c r="M274" s="103" t="str">
        <f t="shared" si="20"/>
        <v>425672diciembre</v>
      </c>
    </row>
    <row r="275" spans="1:13" x14ac:dyDescent="0.35">
      <c r="A275" s="103">
        <f>IFERROR(VLOOKUP(F275,Códigos!$A$1:$B$29,2,0),"")</f>
        <v>425672</v>
      </c>
      <c r="B275" s="109">
        <f t="shared" si="21"/>
        <v>3</v>
      </c>
      <c r="C275" s="103" t="str">
        <f t="shared" si="22"/>
        <v>diciembre4256723</v>
      </c>
      <c r="D275" s="103" t="str">
        <f t="shared" si="23"/>
        <v>Sofia Lazaro-Carrasco El Ayssi</v>
      </c>
      <c r="E275" s="141" t="s">
        <v>138</v>
      </c>
      <c r="F275" s="141" t="s">
        <v>419</v>
      </c>
      <c r="G275" s="141" t="s">
        <v>306</v>
      </c>
      <c r="H275" s="141" t="s">
        <v>152</v>
      </c>
      <c r="I275" s="141" t="s">
        <v>1</v>
      </c>
      <c r="J275" s="141" t="s">
        <v>446</v>
      </c>
      <c r="K275" s="142">
        <v>8</v>
      </c>
      <c r="L275" s="142">
        <v>13</v>
      </c>
      <c r="M275" s="103" t="str">
        <f t="shared" si="20"/>
        <v>425672diciembre</v>
      </c>
    </row>
    <row r="276" spans="1:13" x14ac:dyDescent="0.35">
      <c r="A276" s="103">
        <f>IFERROR(VLOOKUP(F276,Códigos!$A$1:$B$29,2,0),"")</f>
        <v>425672</v>
      </c>
      <c r="B276" s="109">
        <f t="shared" si="21"/>
        <v>4</v>
      </c>
      <c r="C276" s="103" t="str">
        <f t="shared" si="22"/>
        <v>diciembre4256724</v>
      </c>
      <c r="D276" s="103" t="str">
        <f t="shared" si="23"/>
        <v>Maria Teresa Fernandez Vargas</v>
      </c>
      <c r="E276" s="141" t="s">
        <v>138</v>
      </c>
      <c r="F276" s="141" t="s">
        <v>419</v>
      </c>
      <c r="G276" s="141" t="s">
        <v>306</v>
      </c>
      <c r="H276" s="141" t="s">
        <v>152</v>
      </c>
      <c r="I276" s="141" t="s">
        <v>1</v>
      </c>
      <c r="J276" s="141" t="s">
        <v>447</v>
      </c>
      <c r="K276" s="142">
        <v>5</v>
      </c>
      <c r="L276" s="142">
        <v>9</v>
      </c>
      <c r="M276" s="103" t="str">
        <f t="shared" si="20"/>
        <v>425672diciembre</v>
      </c>
    </row>
    <row r="277" spans="1:13" x14ac:dyDescent="0.35">
      <c r="A277" s="103">
        <f>IFERROR(VLOOKUP(F277,Códigos!$A$1:$B$29,2,0),"")</f>
        <v>425672</v>
      </c>
      <c r="B277" s="109">
        <f t="shared" si="21"/>
        <v>5</v>
      </c>
      <c r="C277" s="103" t="str">
        <f t="shared" si="22"/>
        <v>diciembre4256725</v>
      </c>
      <c r="D277" s="103" t="str">
        <f t="shared" si="23"/>
        <v>Ivan Castro Ramirez</v>
      </c>
      <c r="E277" s="141" t="s">
        <v>138</v>
      </c>
      <c r="F277" s="141" t="s">
        <v>419</v>
      </c>
      <c r="G277" s="141" t="s">
        <v>306</v>
      </c>
      <c r="H277" s="141" t="s">
        <v>152</v>
      </c>
      <c r="I277" s="141" t="s">
        <v>2</v>
      </c>
      <c r="J277" s="141" t="s">
        <v>569</v>
      </c>
      <c r="K277" s="142">
        <v>1</v>
      </c>
      <c r="L277" s="142">
        <v>1</v>
      </c>
      <c r="M277" s="103" t="str">
        <f t="shared" si="20"/>
        <v>425672diciembre</v>
      </c>
    </row>
    <row r="278" spans="1:13" x14ac:dyDescent="0.35">
      <c r="A278" s="103">
        <f>IFERROR(VLOOKUP(F278,Códigos!$A$1:$B$29,2,0),"")</f>
        <v>425672</v>
      </c>
      <c r="B278" s="109">
        <f t="shared" si="21"/>
        <v>6</v>
      </c>
      <c r="C278" s="103" t="str">
        <f t="shared" si="22"/>
        <v>diciembre4256726</v>
      </c>
      <c r="D278" s="103" t="str">
        <f t="shared" si="23"/>
        <v>Pablo Muñoz Pliego</v>
      </c>
      <c r="E278" s="141" t="s">
        <v>138</v>
      </c>
      <c r="F278" s="141" t="s">
        <v>419</v>
      </c>
      <c r="G278" s="141" t="s">
        <v>306</v>
      </c>
      <c r="H278" s="141" t="s">
        <v>152</v>
      </c>
      <c r="I278" s="141" t="s">
        <v>2</v>
      </c>
      <c r="J278" s="141" t="s">
        <v>570</v>
      </c>
      <c r="K278" s="142">
        <v>0</v>
      </c>
      <c r="L278" s="142">
        <v>0</v>
      </c>
      <c r="M278" s="103" t="str">
        <f t="shared" si="20"/>
        <v>425672diciembre</v>
      </c>
    </row>
    <row r="279" spans="1:13" x14ac:dyDescent="0.35">
      <c r="A279" s="103">
        <f>IFERROR(VLOOKUP(F279,Códigos!$A$1:$B$29,2,0),"")</f>
        <v>427573</v>
      </c>
      <c r="B279" s="109">
        <f t="shared" si="21"/>
        <v>1</v>
      </c>
      <c r="C279" s="103" t="str">
        <f t="shared" si="22"/>
        <v>diciembre4275731</v>
      </c>
      <c r="D279" s="103" t="str">
        <f t="shared" si="23"/>
        <v>David Benlloch Falco</v>
      </c>
      <c r="E279" s="141" t="s">
        <v>138</v>
      </c>
      <c r="F279" s="141" t="s">
        <v>132</v>
      </c>
      <c r="G279" s="141" t="s">
        <v>386</v>
      </c>
      <c r="H279" s="141" t="s">
        <v>152</v>
      </c>
      <c r="I279" s="141" t="s">
        <v>2</v>
      </c>
      <c r="J279" s="141" t="s">
        <v>571</v>
      </c>
      <c r="K279" s="142">
        <v>0</v>
      </c>
      <c r="L279" s="142">
        <v>0</v>
      </c>
      <c r="M279" s="103" t="str">
        <f t="shared" si="20"/>
        <v>427573diciembre</v>
      </c>
    </row>
    <row r="280" spans="1:13" x14ac:dyDescent="0.35">
      <c r="A280" s="103">
        <f>IFERROR(VLOOKUP(F280,Códigos!$A$1:$B$29,2,0),"")</f>
        <v>427573</v>
      </c>
      <c r="B280" s="109">
        <f t="shared" si="21"/>
        <v>2</v>
      </c>
      <c r="C280" s="103" t="str">
        <f t="shared" si="22"/>
        <v>diciembre4275732</v>
      </c>
      <c r="D280" s="103" t="str">
        <f t="shared" si="23"/>
        <v>Maria Auxiliadora Ziegler Arguinzones</v>
      </c>
      <c r="E280" s="141" t="s">
        <v>138</v>
      </c>
      <c r="F280" s="141" t="s">
        <v>132</v>
      </c>
      <c r="G280" s="141" t="s">
        <v>278</v>
      </c>
      <c r="H280" s="141" t="s">
        <v>148</v>
      </c>
      <c r="I280" s="141" t="s">
        <v>149</v>
      </c>
      <c r="J280" s="141" t="s">
        <v>300</v>
      </c>
      <c r="K280" s="142">
        <v>8</v>
      </c>
      <c r="L280" s="142">
        <v>51</v>
      </c>
      <c r="M280" s="103" t="str">
        <f t="shared" si="20"/>
        <v>427573diciembre</v>
      </c>
    </row>
    <row r="281" spans="1:13" x14ac:dyDescent="0.35">
      <c r="A281" s="103">
        <f>IFERROR(VLOOKUP(F281,Códigos!$A$1:$B$29,2,0),"")</f>
        <v>427573</v>
      </c>
      <c r="B281" s="109">
        <f t="shared" si="21"/>
        <v>3</v>
      </c>
      <c r="C281" s="103" t="str">
        <f t="shared" si="22"/>
        <v>diciembre4275733</v>
      </c>
      <c r="D281" s="103" t="str">
        <f t="shared" si="23"/>
        <v>Yusmila de la Trinidad Sifontes Sifontes</v>
      </c>
      <c r="E281" s="141" t="s">
        <v>138</v>
      </c>
      <c r="F281" s="141" t="s">
        <v>132</v>
      </c>
      <c r="G281" s="141" t="s">
        <v>386</v>
      </c>
      <c r="H281" s="141" t="s">
        <v>152</v>
      </c>
      <c r="I281" s="141" t="s">
        <v>0</v>
      </c>
      <c r="J281" s="141" t="s">
        <v>482</v>
      </c>
      <c r="K281" s="142">
        <v>10</v>
      </c>
      <c r="L281" s="142">
        <v>10</v>
      </c>
      <c r="M281" s="103" t="str">
        <f t="shared" si="20"/>
        <v>427573diciembre</v>
      </c>
    </row>
    <row r="282" spans="1:13" x14ac:dyDescent="0.35">
      <c r="A282" s="103">
        <f>IFERROR(VLOOKUP(F282,Códigos!$A$1:$B$29,2,0),"")</f>
        <v>427573</v>
      </c>
      <c r="B282" s="109">
        <f t="shared" si="21"/>
        <v>4</v>
      </c>
      <c r="C282" s="103" t="str">
        <f t="shared" si="22"/>
        <v>diciembre4275734</v>
      </c>
      <c r="D282" s="103" t="str">
        <f t="shared" si="23"/>
        <v>Wendy Lineth Carbono Mendoza</v>
      </c>
      <c r="E282" s="141" t="s">
        <v>138</v>
      </c>
      <c r="F282" s="141" t="s">
        <v>132</v>
      </c>
      <c r="G282" s="141" t="s">
        <v>278</v>
      </c>
      <c r="H282" s="141" t="s">
        <v>152</v>
      </c>
      <c r="I282" s="141" t="s">
        <v>0</v>
      </c>
      <c r="J282" s="141" t="s">
        <v>572</v>
      </c>
      <c r="K282" s="142">
        <v>6</v>
      </c>
      <c r="L282" s="142">
        <v>6</v>
      </c>
      <c r="M282" s="103" t="str">
        <f t="shared" si="20"/>
        <v>427573diciembre</v>
      </c>
    </row>
    <row r="283" spans="1:13" x14ac:dyDescent="0.35">
      <c r="A283" s="103">
        <f>IFERROR(VLOOKUP(F283,Códigos!$A$1:$B$29,2,0),"")</f>
        <v>427573</v>
      </c>
      <c r="B283" s="109">
        <f t="shared" si="21"/>
        <v>5</v>
      </c>
      <c r="C283" s="103" t="str">
        <f t="shared" si="22"/>
        <v>diciembre4275735</v>
      </c>
      <c r="D283" s="103" t="str">
        <f t="shared" si="23"/>
        <v>Paola Andrea Medina Orozco</v>
      </c>
      <c r="E283" s="141" t="s">
        <v>138</v>
      </c>
      <c r="F283" s="141" t="s">
        <v>132</v>
      </c>
      <c r="G283" s="141" t="s">
        <v>386</v>
      </c>
      <c r="H283" s="141" t="s">
        <v>152</v>
      </c>
      <c r="I283" s="141" t="s">
        <v>5</v>
      </c>
      <c r="J283" s="141" t="s">
        <v>449</v>
      </c>
      <c r="K283" s="142">
        <v>8</v>
      </c>
      <c r="L283" s="142">
        <v>19</v>
      </c>
      <c r="M283" s="103" t="str">
        <f t="shared" si="20"/>
        <v>427573diciembre</v>
      </c>
    </row>
    <row r="284" spans="1:13" x14ac:dyDescent="0.35">
      <c r="A284" s="103">
        <f>IFERROR(VLOOKUP(F284,Códigos!$A$1:$B$29,2,0),"")</f>
        <v>427573</v>
      </c>
      <c r="B284" s="109">
        <f t="shared" si="21"/>
        <v>6</v>
      </c>
      <c r="C284" s="103" t="str">
        <f t="shared" si="22"/>
        <v>diciembre4275736</v>
      </c>
      <c r="D284" s="103" t="str">
        <f t="shared" si="23"/>
        <v>Adrian Bosch Ros</v>
      </c>
      <c r="E284" s="141" t="s">
        <v>138</v>
      </c>
      <c r="F284" s="141" t="s">
        <v>132</v>
      </c>
      <c r="G284" s="141" t="s">
        <v>278</v>
      </c>
      <c r="H284" s="141" t="s">
        <v>152</v>
      </c>
      <c r="I284" s="141" t="s">
        <v>1</v>
      </c>
      <c r="J284" s="141" t="s">
        <v>448</v>
      </c>
      <c r="K284" s="142">
        <v>11</v>
      </c>
      <c r="L284" s="142">
        <v>17</v>
      </c>
      <c r="M284" s="103" t="str">
        <f t="shared" si="20"/>
        <v>427573diciembre</v>
      </c>
    </row>
    <row r="285" spans="1:13" x14ac:dyDescent="0.35">
      <c r="A285" s="103">
        <f>IFERROR(VLOOKUP(F285,Códigos!$A$1:$B$29,2,0),"")</f>
        <v>427573</v>
      </c>
      <c r="B285" s="109">
        <f t="shared" si="21"/>
        <v>7</v>
      </c>
      <c r="C285" s="103" t="str">
        <f t="shared" si="22"/>
        <v>diciembre4275737</v>
      </c>
      <c r="D285" s="103" t="str">
        <f t="shared" si="23"/>
        <v>Joaquin Macias Rodriguez</v>
      </c>
      <c r="E285" s="141" t="s">
        <v>138</v>
      </c>
      <c r="F285" s="141" t="s">
        <v>132</v>
      </c>
      <c r="G285" s="141" t="s">
        <v>386</v>
      </c>
      <c r="H285" s="141" t="s">
        <v>152</v>
      </c>
      <c r="I285" s="141" t="s">
        <v>2</v>
      </c>
      <c r="J285" s="141" t="s">
        <v>573</v>
      </c>
      <c r="K285" s="142">
        <v>1</v>
      </c>
      <c r="L285" s="142">
        <v>1</v>
      </c>
      <c r="M285" s="103" t="str">
        <f t="shared" si="20"/>
        <v>427573diciembre</v>
      </c>
    </row>
    <row r="286" spans="1:13" x14ac:dyDescent="0.35">
      <c r="A286" s="103">
        <f>IFERROR(VLOOKUP(F286,Códigos!$A$1:$B$29,2,0),"")</f>
        <v>427573</v>
      </c>
      <c r="B286" s="109">
        <f t="shared" si="21"/>
        <v>8</v>
      </c>
      <c r="C286" s="103" t="str">
        <f t="shared" si="22"/>
        <v>diciembre4275738</v>
      </c>
      <c r="D286" s="103" t="str">
        <f t="shared" si="23"/>
        <v>Jhon Parra</v>
      </c>
      <c r="E286" s="141" t="s">
        <v>138</v>
      </c>
      <c r="F286" s="141" t="s">
        <v>132</v>
      </c>
      <c r="G286" s="141" t="s">
        <v>278</v>
      </c>
      <c r="H286" s="141" t="s">
        <v>148</v>
      </c>
      <c r="I286" s="141" t="s">
        <v>149</v>
      </c>
      <c r="J286" s="141" t="s">
        <v>279</v>
      </c>
      <c r="K286" s="142">
        <v>9</v>
      </c>
      <c r="L286" s="142">
        <v>75</v>
      </c>
      <c r="M286" s="103" t="str">
        <f t="shared" si="20"/>
        <v>427573diciembre</v>
      </c>
    </row>
    <row r="287" spans="1:13" x14ac:dyDescent="0.35">
      <c r="A287" s="103">
        <f>IFERROR(VLOOKUP(F287,Códigos!$A$1:$B$29,2,0),"")</f>
        <v>427573</v>
      </c>
      <c r="B287" s="109">
        <f t="shared" si="21"/>
        <v>9</v>
      </c>
      <c r="C287" s="103" t="str">
        <f t="shared" si="22"/>
        <v>diciembre4275739</v>
      </c>
      <c r="D287" s="103" t="str">
        <f t="shared" si="23"/>
        <v>Andrea Corral Miguelez</v>
      </c>
      <c r="E287" s="141" t="s">
        <v>138</v>
      </c>
      <c r="F287" s="141" t="s">
        <v>132</v>
      </c>
      <c r="G287" s="141" t="s">
        <v>386</v>
      </c>
      <c r="H287" s="141" t="s">
        <v>152</v>
      </c>
      <c r="I287" s="141" t="s">
        <v>0</v>
      </c>
      <c r="J287" s="141" t="s">
        <v>574</v>
      </c>
      <c r="K287" s="142">
        <v>0</v>
      </c>
      <c r="L287" s="142">
        <v>0</v>
      </c>
      <c r="M287" s="103" t="str">
        <f t="shared" si="20"/>
        <v>427573diciembre</v>
      </c>
    </row>
    <row r="288" spans="1:13" x14ac:dyDescent="0.35">
      <c r="A288" s="103">
        <f>IFERROR(VLOOKUP(F288,Códigos!$A$1:$B$29,2,0),"")</f>
        <v>427573</v>
      </c>
      <c r="B288" s="109">
        <f t="shared" si="21"/>
        <v>10</v>
      </c>
      <c r="C288" s="103" t="str">
        <f t="shared" si="22"/>
        <v>diciembre42757310</v>
      </c>
      <c r="D288" s="103" t="str">
        <f t="shared" si="23"/>
        <v>Juliano Moschen Delazari</v>
      </c>
      <c r="E288" s="141" t="s">
        <v>138</v>
      </c>
      <c r="F288" s="141" t="s">
        <v>132</v>
      </c>
      <c r="G288" s="141" t="s">
        <v>386</v>
      </c>
      <c r="H288" s="141" t="s">
        <v>152</v>
      </c>
      <c r="I288" s="141" t="s">
        <v>2</v>
      </c>
      <c r="J288" s="141" t="s">
        <v>575</v>
      </c>
      <c r="K288" s="142">
        <v>0</v>
      </c>
      <c r="L288" s="142">
        <v>0</v>
      </c>
      <c r="M288" s="103" t="str">
        <f t="shared" si="20"/>
        <v>427573diciembre</v>
      </c>
    </row>
    <row r="289" spans="1:13" x14ac:dyDescent="0.35">
      <c r="A289" s="103">
        <f>IFERROR(VLOOKUP(F289,Códigos!$A$1:$B$29,2,0),"")</f>
        <v>427573</v>
      </c>
      <c r="B289" s="109">
        <f t="shared" si="21"/>
        <v>11</v>
      </c>
      <c r="C289" s="103" t="str">
        <f t="shared" si="22"/>
        <v>diciembre42757311</v>
      </c>
      <c r="D289" s="103" t="str">
        <f t="shared" si="23"/>
        <v>Daniela Alejandra Duarte</v>
      </c>
      <c r="E289" s="141" t="s">
        <v>138</v>
      </c>
      <c r="F289" s="141" t="s">
        <v>132</v>
      </c>
      <c r="G289" s="141" t="s">
        <v>386</v>
      </c>
      <c r="H289" s="141" t="s">
        <v>152</v>
      </c>
      <c r="I289" s="141" t="s">
        <v>0</v>
      </c>
      <c r="J289" s="141" t="s">
        <v>576</v>
      </c>
      <c r="K289" s="142">
        <v>6</v>
      </c>
      <c r="L289" s="142">
        <v>6</v>
      </c>
      <c r="M289" s="103" t="str">
        <f t="shared" si="20"/>
        <v>427573diciembre</v>
      </c>
    </row>
    <row r="290" spans="1:13" x14ac:dyDescent="0.35">
      <c r="A290" s="103" t="str">
        <f>IFERROR(VLOOKUP(F290,Códigos!$A$1:$B$29,2,0),"")</f>
        <v/>
      </c>
      <c r="B290" s="109">
        <f t="shared" si="21"/>
        <v>1</v>
      </c>
      <c r="C290" s="103" t="str">
        <f t="shared" si="22"/>
        <v>1</v>
      </c>
      <c r="D290" s="103">
        <f t="shared" si="23"/>
        <v>0</v>
      </c>
      <c r="M290" s="103" t="str">
        <f t="shared" si="20"/>
        <v/>
      </c>
    </row>
    <row r="291" spans="1:13" x14ac:dyDescent="0.35">
      <c r="A291" s="103" t="str">
        <f>IFERROR(VLOOKUP(F291,Códigos!$A$1:$B$29,2,0),"")</f>
        <v/>
      </c>
      <c r="B291" s="109">
        <f t="shared" si="21"/>
        <v>2</v>
      </c>
      <c r="C291" s="103" t="str">
        <f t="shared" si="22"/>
        <v>2</v>
      </c>
      <c r="D291" s="103">
        <f t="shared" si="23"/>
        <v>0</v>
      </c>
      <c r="M291" s="103" t="str">
        <f t="shared" si="20"/>
        <v/>
      </c>
    </row>
    <row r="292" spans="1:13" x14ac:dyDescent="0.35">
      <c r="A292" s="103" t="str">
        <f>IFERROR(VLOOKUP(F292,Códigos!$A$1:$B$29,2,0),"")</f>
        <v/>
      </c>
      <c r="B292" s="109">
        <f t="shared" si="21"/>
        <v>3</v>
      </c>
      <c r="C292" s="103" t="str">
        <f t="shared" si="22"/>
        <v>3</v>
      </c>
      <c r="D292" s="103">
        <f t="shared" si="23"/>
        <v>0</v>
      </c>
      <c r="M292" s="103" t="str">
        <f t="shared" si="20"/>
        <v/>
      </c>
    </row>
    <row r="293" spans="1:13" x14ac:dyDescent="0.35">
      <c r="A293" s="103" t="str">
        <f>IFERROR(VLOOKUP(F293,Códigos!$A$1:$B$29,2,0),"")</f>
        <v/>
      </c>
      <c r="B293" s="109">
        <f t="shared" si="21"/>
        <v>4</v>
      </c>
      <c r="C293" s="103" t="str">
        <f t="shared" si="22"/>
        <v>4</v>
      </c>
      <c r="D293" s="103">
        <f t="shared" si="23"/>
        <v>0</v>
      </c>
      <c r="M293" s="103" t="str">
        <f t="shared" si="20"/>
        <v/>
      </c>
    </row>
    <row r="294" spans="1:13" x14ac:dyDescent="0.35">
      <c r="A294" s="103" t="str">
        <f>IFERROR(VLOOKUP(F294,Códigos!$A$1:$B$29,2,0),"")</f>
        <v/>
      </c>
      <c r="B294" s="109">
        <f t="shared" si="21"/>
        <v>5</v>
      </c>
      <c r="C294" s="103" t="str">
        <f t="shared" si="22"/>
        <v>5</v>
      </c>
      <c r="D294" s="103">
        <f t="shared" si="23"/>
        <v>0</v>
      </c>
      <c r="M294" s="103" t="str">
        <f t="shared" si="20"/>
        <v/>
      </c>
    </row>
    <row r="295" spans="1:13" x14ac:dyDescent="0.35">
      <c r="A295" s="103" t="str">
        <f>IFERROR(VLOOKUP(F295,Códigos!$A$1:$B$29,2,0),"")</f>
        <v/>
      </c>
      <c r="B295" s="109">
        <f t="shared" si="21"/>
        <v>6</v>
      </c>
      <c r="C295" s="103" t="str">
        <f t="shared" si="22"/>
        <v>6</v>
      </c>
      <c r="D295" s="103">
        <f t="shared" si="23"/>
        <v>0</v>
      </c>
      <c r="M295" s="103" t="str">
        <f t="shared" si="20"/>
        <v/>
      </c>
    </row>
    <row r="296" spans="1:13" x14ac:dyDescent="0.35">
      <c r="A296" s="103" t="str">
        <f>IFERROR(VLOOKUP(F296,Códigos!$A$1:$B$29,2,0),"")</f>
        <v/>
      </c>
      <c r="B296" s="109">
        <f t="shared" si="21"/>
        <v>7</v>
      </c>
      <c r="C296" s="103" t="str">
        <f t="shared" si="22"/>
        <v>7</v>
      </c>
      <c r="D296" s="103">
        <f t="shared" si="23"/>
        <v>0</v>
      </c>
      <c r="M296" s="103" t="str">
        <f t="shared" si="20"/>
        <v/>
      </c>
    </row>
    <row r="297" spans="1:13" x14ac:dyDescent="0.35">
      <c r="A297" s="103" t="str">
        <f>IFERROR(VLOOKUP(F297,Códigos!$A$1:$B$29,2,0),"")</f>
        <v/>
      </c>
      <c r="B297" s="109">
        <f t="shared" si="21"/>
        <v>8</v>
      </c>
      <c r="C297" s="103" t="str">
        <f t="shared" si="22"/>
        <v>8</v>
      </c>
      <c r="D297" s="103">
        <f t="shared" si="23"/>
        <v>0</v>
      </c>
      <c r="M297" s="103" t="str">
        <f t="shared" si="20"/>
        <v/>
      </c>
    </row>
    <row r="298" spans="1:13" x14ac:dyDescent="0.35">
      <c r="A298" s="103" t="str">
        <f>IFERROR(VLOOKUP(F298,Códigos!$A$1:$B$29,2,0),"")</f>
        <v/>
      </c>
      <c r="B298" s="109">
        <f t="shared" si="21"/>
        <v>9</v>
      </c>
      <c r="C298" s="103" t="str">
        <f t="shared" si="22"/>
        <v>9</v>
      </c>
      <c r="D298" s="103">
        <f t="shared" si="23"/>
        <v>0</v>
      </c>
      <c r="M298" s="103" t="str">
        <f t="shared" si="20"/>
        <v/>
      </c>
    </row>
    <row r="299" spans="1:13" x14ac:dyDescent="0.35">
      <c r="A299" s="103" t="str">
        <f>IFERROR(VLOOKUP(F299,Códigos!$A$1:$B$29,2,0),"")</f>
        <v/>
      </c>
      <c r="B299" s="109">
        <f t="shared" si="21"/>
        <v>10</v>
      </c>
      <c r="C299" s="103" t="str">
        <f t="shared" si="22"/>
        <v>10</v>
      </c>
      <c r="D299" s="103">
        <f t="shared" si="23"/>
        <v>0</v>
      </c>
      <c r="M299" s="103" t="str">
        <f t="shared" si="20"/>
        <v/>
      </c>
    </row>
    <row r="300" spans="1:13" x14ac:dyDescent="0.35">
      <c r="A300" s="103" t="str">
        <f>IFERROR(VLOOKUP(F300,Códigos!$A$1:$B$29,2,0),"")</f>
        <v/>
      </c>
      <c r="B300" s="109">
        <f t="shared" si="21"/>
        <v>11</v>
      </c>
      <c r="C300" s="103" t="str">
        <f t="shared" si="22"/>
        <v>11</v>
      </c>
      <c r="D300" s="103">
        <f t="shared" si="23"/>
        <v>0</v>
      </c>
      <c r="M300" s="103" t="str">
        <f t="shared" si="20"/>
        <v/>
      </c>
    </row>
    <row r="301" spans="1:13" x14ac:dyDescent="0.35">
      <c r="A301" s="103" t="str">
        <f>IFERROR(VLOOKUP(F301,Códigos!$A$1:$B$29,2,0),"")</f>
        <v/>
      </c>
      <c r="B301" s="109">
        <f t="shared" si="21"/>
        <v>12</v>
      </c>
      <c r="C301" s="103" t="str">
        <f t="shared" si="22"/>
        <v>12</v>
      </c>
      <c r="D301" s="103">
        <f t="shared" si="23"/>
        <v>0</v>
      </c>
      <c r="M301" s="103" t="str">
        <f t="shared" si="20"/>
        <v/>
      </c>
    </row>
    <row r="302" spans="1:13" x14ac:dyDescent="0.35">
      <c r="A302" s="103" t="str">
        <f>IFERROR(VLOOKUP(F302,Códigos!$A$1:$B$29,2,0),"")</f>
        <v/>
      </c>
      <c r="B302" s="109">
        <f t="shared" si="21"/>
        <v>13</v>
      </c>
      <c r="C302" s="103" t="str">
        <f t="shared" si="22"/>
        <v>13</v>
      </c>
      <c r="D302" s="103">
        <f t="shared" si="23"/>
        <v>0</v>
      </c>
      <c r="M302" s="103" t="str">
        <f t="shared" si="20"/>
        <v/>
      </c>
    </row>
    <row r="303" spans="1:13" x14ac:dyDescent="0.35">
      <c r="A303" s="103" t="str">
        <f>IFERROR(VLOOKUP(F303,Códigos!$A$1:$B$29,2,0),"")</f>
        <v/>
      </c>
      <c r="B303" s="109">
        <f t="shared" si="21"/>
        <v>14</v>
      </c>
      <c r="C303" s="103" t="str">
        <f t="shared" si="22"/>
        <v>14</v>
      </c>
      <c r="D303" s="103">
        <f t="shared" si="23"/>
        <v>0</v>
      </c>
      <c r="M303" s="103" t="str">
        <f t="shared" si="20"/>
        <v/>
      </c>
    </row>
    <row r="304" spans="1:13" x14ac:dyDescent="0.35">
      <c r="A304" s="103" t="str">
        <f>IFERROR(VLOOKUP(F304,Códigos!$A$1:$B$29,2,0),"")</f>
        <v/>
      </c>
      <c r="B304" s="109">
        <f t="shared" si="21"/>
        <v>15</v>
      </c>
      <c r="C304" s="103" t="str">
        <f t="shared" si="22"/>
        <v>15</v>
      </c>
      <c r="D304" s="103">
        <f t="shared" si="23"/>
        <v>0</v>
      </c>
      <c r="M304" s="103" t="str">
        <f t="shared" si="20"/>
        <v/>
      </c>
    </row>
    <row r="305" spans="1:13" x14ac:dyDescent="0.35">
      <c r="A305" s="103" t="str">
        <f>IFERROR(VLOOKUP(F305,Códigos!$A$1:$B$29,2,0),"")</f>
        <v/>
      </c>
      <c r="B305" s="109">
        <f t="shared" si="21"/>
        <v>16</v>
      </c>
      <c r="C305" s="103" t="str">
        <f t="shared" si="22"/>
        <v>16</v>
      </c>
      <c r="D305" s="103">
        <f t="shared" si="23"/>
        <v>0</v>
      </c>
      <c r="M305" s="103" t="str">
        <f t="shared" si="20"/>
        <v/>
      </c>
    </row>
    <row r="306" spans="1:13" x14ac:dyDescent="0.35">
      <c r="A306" s="103" t="str">
        <f>IFERROR(VLOOKUP(F306,Códigos!$A$1:$B$29,2,0),"")</f>
        <v/>
      </c>
      <c r="B306" s="109">
        <f t="shared" si="21"/>
        <v>17</v>
      </c>
      <c r="C306" s="103" t="str">
        <f t="shared" si="22"/>
        <v>17</v>
      </c>
      <c r="D306" s="103">
        <f t="shared" si="23"/>
        <v>0</v>
      </c>
      <c r="M306" s="103" t="str">
        <f t="shared" si="20"/>
        <v/>
      </c>
    </row>
    <row r="307" spans="1:13" x14ac:dyDescent="0.35">
      <c r="A307" s="103" t="str">
        <f>IFERROR(VLOOKUP(F307,Códigos!$A$1:$B$29,2,0),"")</f>
        <v/>
      </c>
      <c r="B307" s="109">
        <f t="shared" si="21"/>
        <v>18</v>
      </c>
      <c r="C307" s="103" t="str">
        <f t="shared" si="22"/>
        <v>18</v>
      </c>
      <c r="D307" s="103">
        <f t="shared" si="23"/>
        <v>0</v>
      </c>
      <c r="M307" s="103" t="str">
        <f t="shared" si="20"/>
        <v/>
      </c>
    </row>
    <row r="308" spans="1:13" x14ac:dyDescent="0.35">
      <c r="A308" s="103" t="str">
        <f>IFERROR(VLOOKUP(F308,Códigos!$A$1:$B$29,2,0),"")</f>
        <v/>
      </c>
      <c r="B308" s="109">
        <f t="shared" si="21"/>
        <v>19</v>
      </c>
      <c r="C308" s="103" t="str">
        <f t="shared" si="22"/>
        <v>19</v>
      </c>
      <c r="D308" s="103">
        <f t="shared" si="23"/>
        <v>0</v>
      </c>
      <c r="M308" s="103" t="str">
        <f t="shared" si="20"/>
        <v/>
      </c>
    </row>
    <row r="309" spans="1:13" x14ac:dyDescent="0.35">
      <c r="A309" s="103" t="str">
        <f>IFERROR(VLOOKUP(F309,Códigos!$A$1:$B$29,2,0),"")</f>
        <v/>
      </c>
      <c r="B309" s="109">
        <f t="shared" si="21"/>
        <v>20</v>
      </c>
      <c r="C309" s="103" t="str">
        <f t="shared" si="22"/>
        <v>20</v>
      </c>
      <c r="D309" s="103">
        <f t="shared" si="23"/>
        <v>0</v>
      </c>
      <c r="M309" s="103" t="str">
        <f t="shared" si="20"/>
        <v/>
      </c>
    </row>
    <row r="310" spans="1:13" x14ac:dyDescent="0.35">
      <c r="A310" s="103" t="str">
        <f>IFERROR(VLOOKUP(F310,Códigos!$A$1:$B$29,2,0),"")</f>
        <v/>
      </c>
      <c r="B310" s="109">
        <f t="shared" si="21"/>
        <v>21</v>
      </c>
      <c r="C310" s="103" t="str">
        <f t="shared" si="22"/>
        <v>21</v>
      </c>
      <c r="D310" s="103">
        <f t="shared" si="23"/>
        <v>0</v>
      </c>
      <c r="M310" s="103" t="str">
        <f t="shared" si="20"/>
        <v/>
      </c>
    </row>
    <row r="311" spans="1:13" x14ac:dyDescent="0.35">
      <c r="A311" s="103" t="str">
        <f>IFERROR(VLOOKUP(F311,Códigos!$A$1:$B$29,2,0),"")</f>
        <v/>
      </c>
      <c r="B311" s="109">
        <f t="shared" si="21"/>
        <v>22</v>
      </c>
      <c r="C311" s="103" t="str">
        <f t="shared" si="22"/>
        <v>22</v>
      </c>
      <c r="D311" s="103">
        <f t="shared" si="23"/>
        <v>0</v>
      </c>
      <c r="M311" s="103" t="str">
        <f t="shared" si="20"/>
        <v/>
      </c>
    </row>
    <row r="312" spans="1:13" x14ac:dyDescent="0.35">
      <c r="A312" s="103" t="str">
        <f>IFERROR(VLOOKUP(F312,Códigos!$A$1:$B$29,2,0),"")</f>
        <v/>
      </c>
      <c r="B312" s="109">
        <f t="shared" si="21"/>
        <v>23</v>
      </c>
      <c r="C312" s="103" t="str">
        <f t="shared" si="22"/>
        <v>23</v>
      </c>
      <c r="D312" s="103">
        <f t="shared" si="23"/>
        <v>0</v>
      </c>
      <c r="M312" s="103" t="str">
        <f t="shared" si="20"/>
        <v/>
      </c>
    </row>
    <row r="313" spans="1:13" x14ac:dyDescent="0.35">
      <c r="A313" s="103" t="str">
        <f>IFERROR(VLOOKUP(F313,Códigos!$A$1:$B$29,2,0),"")</f>
        <v/>
      </c>
      <c r="B313" s="109">
        <f t="shared" si="21"/>
        <v>24</v>
      </c>
      <c r="C313" s="103" t="str">
        <f t="shared" si="22"/>
        <v>24</v>
      </c>
      <c r="D313" s="103">
        <f t="shared" si="23"/>
        <v>0</v>
      </c>
      <c r="M313" s="103" t="str">
        <f t="shared" si="20"/>
        <v/>
      </c>
    </row>
    <row r="314" spans="1:13" x14ac:dyDescent="0.35">
      <c r="A314" s="103" t="str">
        <f>IFERROR(VLOOKUP(F314,Códigos!$A$1:$B$29,2,0),"")</f>
        <v/>
      </c>
      <c r="B314" s="109">
        <f t="shared" si="21"/>
        <v>25</v>
      </c>
      <c r="C314" s="103" t="str">
        <f t="shared" si="22"/>
        <v>25</v>
      </c>
      <c r="D314" s="103">
        <f t="shared" si="23"/>
        <v>0</v>
      </c>
      <c r="M314" s="103" t="str">
        <f t="shared" si="20"/>
        <v/>
      </c>
    </row>
    <row r="315" spans="1:13" x14ac:dyDescent="0.35">
      <c r="A315" s="103" t="str">
        <f>IFERROR(VLOOKUP(F315,Códigos!$A$1:$B$29,2,0),"")</f>
        <v/>
      </c>
      <c r="B315" s="109">
        <f t="shared" si="21"/>
        <v>26</v>
      </c>
      <c r="C315" s="103" t="str">
        <f t="shared" si="22"/>
        <v>26</v>
      </c>
      <c r="D315" s="103">
        <f t="shared" si="23"/>
        <v>0</v>
      </c>
      <c r="M315" s="103" t="str">
        <f t="shared" si="20"/>
        <v/>
      </c>
    </row>
    <row r="316" spans="1:13" x14ac:dyDescent="0.35">
      <c r="A316" s="103" t="str">
        <f>IFERROR(VLOOKUP(F316,Códigos!$A$1:$B$29,2,0),"")</f>
        <v/>
      </c>
      <c r="B316" s="109">
        <f t="shared" si="21"/>
        <v>27</v>
      </c>
      <c r="C316" s="103" t="str">
        <f t="shared" si="22"/>
        <v>27</v>
      </c>
      <c r="D316" s="103">
        <f t="shared" si="23"/>
        <v>0</v>
      </c>
      <c r="M316" s="103" t="str">
        <f t="shared" si="20"/>
        <v/>
      </c>
    </row>
    <row r="317" spans="1:13" x14ac:dyDescent="0.35">
      <c r="A317" s="103" t="str">
        <f>IFERROR(VLOOKUP(F317,Códigos!$A$1:$B$29,2,0),"")</f>
        <v/>
      </c>
      <c r="B317" s="109">
        <f t="shared" si="21"/>
        <v>28</v>
      </c>
      <c r="C317" s="103" t="str">
        <f t="shared" si="22"/>
        <v>28</v>
      </c>
      <c r="D317" s="103">
        <f t="shared" si="23"/>
        <v>0</v>
      </c>
      <c r="M317" s="103" t="str">
        <f t="shared" si="20"/>
        <v/>
      </c>
    </row>
    <row r="318" spans="1:13" x14ac:dyDescent="0.35">
      <c r="A318" s="103" t="str">
        <f>IFERROR(VLOOKUP(F318,Códigos!$A$1:$B$29,2,0),"")</f>
        <v/>
      </c>
      <c r="B318" s="109">
        <f t="shared" si="21"/>
        <v>29</v>
      </c>
      <c r="C318" s="103" t="str">
        <f t="shared" si="22"/>
        <v>29</v>
      </c>
      <c r="D318" s="103">
        <f t="shared" si="23"/>
        <v>0</v>
      </c>
      <c r="M318" s="103" t="str">
        <f t="shared" si="20"/>
        <v/>
      </c>
    </row>
    <row r="319" spans="1:13" x14ac:dyDescent="0.35">
      <c r="A319" s="103" t="str">
        <f>IFERROR(VLOOKUP(F319,Códigos!$A$1:$B$29,2,0),"")</f>
        <v/>
      </c>
      <c r="B319" s="109">
        <f t="shared" si="21"/>
        <v>30</v>
      </c>
      <c r="C319" s="103" t="str">
        <f t="shared" si="22"/>
        <v>30</v>
      </c>
      <c r="D319" s="103">
        <f t="shared" si="23"/>
        <v>0</v>
      </c>
      <c r="M319" s="103" t="str">
        <f t="shared" si="20"/>
        <v/>
      </c>
    </row>
    <row r="320" spans="1:13" x14ac:dyDescent="0.35">
      <c r="A320" s="103" t="str">
        <f>IFERROR(VLOOKUP(F320,Códigos!$A$1:$B$29,2,0),"")</f>
        <v/>
      </c>
      <c r="B320" s="109">
        <f t="shared" si="21"/>
        <v>31</v>
      </c>
      <c r="C320" s="103" t="str">
        <f t="shared" si="22"/>
        <v>31</v>
      </c>
      <c r="D320" s="103">
        <f t="shared" si="23"/>
        <v>0</v>
      </c>
      <c r="M320" s="103" t="str">
        <f t="shared" si="20"/>
        <v/>
      </c>
    </row>
    <row r="321" spans="1:13" x14ac:dyDescent="0.35">
      <c r="A321" s="103" t="str">
        <f>IFERROR(VLOOKUP(F321,Códigos!$A$1:$B$29,2,0),"")</f>
        <v/>
      </c>
      <c r="B321" s="109">
        <f t="shared" si="21"/>
        <v>32</v>
      </c>
      <c r="C321" s="103" t="str">
        <f t="shared" si="22"/>
        <v>32</v>
      </c>
      <c r="D321" s="103">
        <f t="shared" si="23"/>
        <v>0</v>
      </c>
      <c r="M321" s="103" t="str">
        <f t="shared" si="20"/>
        <v/>
      </c>
    </row>
    <row r="322" spans="1:13" x14ac:dyDescent="0.35">
      <c r="A322" s="116"/>
      <c r="C322" s="116"/>
      <c r="D322" s="116"/>
      <c r="M322" s="103" t="str">
        <f t="shared" si="20"/>
        <v/>
      </c>
    </row>
    <row r="323" spans="1:13" x14ac:dyDescent="0.35">
      <c r="A323" s="116"/>
      <c r="C323" s="116"/>
      <c r="D323" s="116"/>
      <c r="M323" s="116"/>
    </row>
    <row r="324" spans="1:13" x14ac:dyDescent="0.35">
      <c r="A324" s="116"/>
      <c r="C324" s="116"/>
      <c r="D324" s="116"/>
      <c r="M324" s="116"/>
    </row>
    <row r="325" spans="1:13" x14ac:dyDescent="0.35">
      <c r="A325" s="116"/>
      <c r="C325" s="116"/>
      <c r="D325" s="116"/>
      <c r="M325" s="116"/>
    </row>
    <row r="326" spans="1:13" x14ac:dyDescent="0.35">
      <c r="A326" s="116"/>
      <c r="C326" s="116"/>
      <c r="D326" s="116"/>
      <c r="M326" s="116"/>
    </row>
    <row r="327" spans="1:13" x14ac:dyDescent="0.35">
      <c r="A327" s="116"/>
      <c r="C327" s="116"/>
      <c r="D327" s="116"/>
      <c r="M327" s="116"/>
    </row>
    <row r="328" spans="1:13" x14ac:dyDescent="0.35">
      <c r="A328" s="116"/>
      <c r="C328" s="116"/>
      <c r="D328" s="116"/>
      <c r="M328" s="116"/>
    </row>
    <row r="329" spans="1:13" x14ac:dyDescent="0.35">
      <c r="A329" s="116"/>
      <c r="C329" s="116"/>
      <c r="D329" s="116"/>
      <c r="M329" s="116"/>
    </row>
    <row r="330" spans="1:13" x14ac:dyDescent="0.35">
      <c r="A330" s="116"/>
      <c r="C330" s="116"/>
      <c r="D330" s="116"/>
      <c r="M330" s="116"/>
    </row>
    <row r="331" spans="1:13" x14ac:dyDescent="0.35">
      <c r="A331" s="116"/>
      <c r="C331" s="116"/>
      <c r="D331" s="116"/>
      <c r="M331" s="116"/>
    </row>
    <row r="332" spans="1:13" x14ac:dyDescent="0.35">
      <c r="A332" s="116"/>
      <c r="C332" s="116"/>
      <c r="D332" s="116"/>
      <c r="M332" s="116"/>
    </row>
    <row r="333" spans="1:13" x14ac:dyDescent="0.35">
      <c r="A333" s="116"/>
      <c r="C333" s="116"/>
      <c r="D333" s="116"/>
      <c r="M333" s="116"/>
    </row>
    <row r="334" spans="1:13" x14ac:dyDescent="0.35">
      <c r="A334" s="116"/>
      <c r="C334" s="116"/>
      <c r="D334" s="116"/>
      <c r="M334" s="116"/>
    </row>
    <row r="335" spans="1:13" x14ac:dyDescent="0.35">
      <c r="A335" s="116"/>
      <c r="C335" s="116"/>
      <c r="D335" s="116"/>
      <c r="M335" s="116"/>
    </row>
    <row r="336" spans="1:13" x14ac:dyDescent="0.35">
      <c r="A336" s="116"/>
      <c r="C336" s="116"/>
      <c r="D336" s="116"/>
      <c r="M336" s="116"/>
    </row>
    <row r="337" spans="1:13" x14ac:dyDescent="0.35">
      <c r="A337" s="116"/>
      <c r="C337" s="116"/>
      <c r="D337" s="116"/>
      <c r="M337" s="116"/>
    </row>
    <row r="338" spans="1:13" x14ac:dyDescent="0.35">
      <c r="A338" s="116"/>
      <c r="C338" s="116"/>
      <c r="D338" s="116"/>
      <c r="M338" s="116"/>
    </row>
    <row r="339" spans="1:13" x14ac:dyDescent="0.35">
      <c r="A339" s="116"/>
      <c r="C339" s="116"/>
      <c r="D339" s="116"/>
      <c r="M339" s="116"/>
    </row>
    <row r="340" spans="1:13" x14ac:dyDescent="0.35">
      <c r="A340" s="116"/>
      <c r="C340" s="116"/>
      <c r="D340" s="116"/>
      <c r="M340" s="116"/>
    </row>
    <row r="341" spans="1:13" x14ac:dyDescent="0.35">
      <c r="A341" s="116"/>
      <c r="C341" s="116"/>
      <c r="D341" s="116"/>
      <c r="M341" s="116"/>
    </row>
    <row r="342" spans="1:13" x14ac:dyDescent="0.35">
      <c r="A342" s="116"/>
      <c r="C342" s="116"/>
      <c r="D342" s="116"/>
      <c r="M342" s="116"/>
    </row>
    <row r="343" spans="1:13" x14ac:dyDescent="0.35">
      <c r="A343" s="116"/>
      <c r="C343" s="116"/>
      <c r="D343" s="116"/>
      <c r="M343" s="116"/>
    </row>
    <row r="344" spans="1:13" x14ac:dyDescent="0.35">
      <c r="A344" s="116"/>
      <c r="C344" s="116"/>
      <c r="D344" s="116"/>
      <c r="M344" s="116"/>
    </row>
    <row r="345" spans="1:13" x14ac:dyDescent="0.35">
      <c r="A345" s="116"/>
      <c r="C345" s="116"/>
      <c r="D345" s="116"/>
      <c r="M345" s="116"/>
    </row>
    <row r="346" spans="1:13" x14ac:dyDescent="0.35">
      <c r="A346" s="116"/>
      <c r="C346" s="116"/>
      <c r="D346" s="116"/>
      <c r="M346" s="116"/>
    </row>
    <row r="347" spans="1:13" x14ac:dyDescent="0.35">
      <c r="A347" s="116"/>
      <c r="C347" s="116"/>
      <c r="D347" s="116"/>
      <c r="M347" s="116"/>
    </row>
    <row r="348" spans="1:13" x14ac:dyDescent="0.35">
      <c r="A348" s="116"/>
      <c r="C348" s="116"/>
      <c r="D348" s="116"/>
      <c r="M348" s="116"/>
    </row>
    <row r="349" spans="1:13" x14ac:dyDescent="0.35">
      <c r="A349" s="116"/>
      <c r="C349" s="116"/>
      <c r="D349" s="116"/>
      <c r="M349" s="116"/>
    </row>
    <row r="350" spans="1:13" x14ac:dyDescent="0.35">
      <c r="A350" s="116"/>
      <c r="C350" s="116"/>
      <c r="D350" s="116"/>
      <c r="M350" s="116"/>
    </row>
    <row r="351" spans="1:13" x14ac:dyDescent="0.35">
      <c r="A351" s="116"/>
      <c r="C351" s="116"/>
      <c r="D351" s="116"/>
      <c r="M351" s="116"/>
    </row>
    <row r="352" spans="1:13" x14ac:dyDescent="0.35">
      <c r="A352" s="116"/>
      <c r="C352" s="116"/>
      <c r="D352" s="116"/>
      <c r="M352" s="116"/>
    </row>
    <row r="353" spans="1:13" x14ac:dyDescent="0.35">
      <c r="A353" s="116"/>
      <c r="C353" s="116"/>
      <c r="D353" s="116"/>
      <c r="M353" s="116"/>
    </row>
    <row r="354" spans="1:13" x14ac:dyDescent="0.35">
      <c r="A354" s="116"/>
      <c r="C354" s="116"/>
      <c r="D354" s="116"/>
      <c r="M354" s="116"/>
    </row>
    <row r="355" spans="1:13" x14ac:dyDescent="0.35">
      <c r="A355" s="116"/>
      <c r="C355" s="116"/>
      <c r="D355" s="116"/>
      <c r="M355" s="116"/>
    </row>
    <row r="356" spans="1:13" x14ac:dyDescent="0.35">
      <c r="A356" s="116"/>
      <c r="C356" s="116"/>
      <c r="D356" s="116"/>
      <c r="M356" s="116"/>
    </row>
    <row r="357" spans="1:13" x14ac:dyDescent="0.35">
      <c r="A357" s="116"/>
      <c r="C357" s="116"/>
      <c r="D357" s="116"/>
      <c r="M357" s="116"/>
    </row>
    <row r="358" spans="1:13" x14ac:dyDescent="0.35">
      <c r="A358" s="116"/>
      <c r="C358" s="116"/>
      <c r="D358" s="116"/>
      <c r="M358" s="116"/>
    </row>
    <row r="359" spans="1:13" x14ac:dyDescent="0.35">
      <c r="A359" s="116"/>
      <c r="C359" s="116"/>
      <c r="D359" s="116"/>
      <c r="M359" s="116"/>
    </row>
    <row r="360" spans="1:13" x14ac:dyDescent="0.35">
      <c r="A360" s="116"/>
      <c r="C360" s="116"/>
      <c r="D360" s="116"/>
      <c r="M360" s="116"/>
    </row>
    <row r="361" spans="1:13" x14ac:dyDescent="0.35">
      <c r="A361" s="116"/>
      <c r="C361" s="116"/>
      <c r="D361" s="116"/>
      <c r="M361" s="116"/>
    </row>
    <row r="362" spans="1:13" x14ac:dyDescent="0.35">
      <c r="A362" s="116"/>
      <c r="C362" s="116"/>
      <c r="D362" s="116"/>
      <c r="M362" s="116"/>
    </row>
    <row r="363" spans="1:13" x14ac:dyDescent="0.35">
      <c r="A363" s="116"/>
      <c r="C363" s="116"/>
      <c r="D363" s="116"/>
      <c r="M363" s="116"/>
    </row>
    <row r="364" spans="1:13" x14ac:dyDescent="0.35">
      <c r="A364" s="116"/>
      <c r="C364" s="116"/>
      <c r="D364" s="116"/>
      <c r="M364" s="116"/>
    </row>
    <row r="365" spans="1:13" x14ac:dyDescent="0.35">
      <c r="A365" s="116"/>
      <c r="C365" s="116"/>
      <c r="D365" s="116"/>
      <c r="M365" s="116"/>
    </row>
    <row r="366" spans="1:13" x14ac:dyDescent="0.35">
      <c r="A366" s="116"/>
      <c r="C366" s="116"/>
      <c r="D366" s="116"/>
      <c r="M366" s="116"/>
    </row>
    <row r="367" spans="1:13" x14ac:dyDescent="0.35">
      <c r="A367" s="116"/>
      <c r="C367" s="116"/>
      <c r="D367" s="116"/>
      <c r="M367" s="116"/>
    </row>
    <row r="368" spans="1:13" x14ac:dyDescent="0.35">
      <c r="A368" s="116"/>
      <c r="C368" s="116"/>
      <c r="D368" s="116"/>
      <c r="M368" s="116"/>
    </row>
    <row r="369" spans="1:13" x14ac:dyDescent="0.35">
      <c r="A369" s="116"/>
      <c r="C369" s="116"/>
      <c r="D369" s="116"/>
      <c r="M369" s="116"/>
    </row>
    <row r="370" spans="1:13" x14ac:dyDescent="0.35">
      <c r="A370" s="116"/>
      <c r="C370" s="116"/>
      <c r="D370" s="116"/>
      <c r="M370" s="116"/>
    </row>
    <row r="371" spans="1:13" x14ac:dyDescent="0.35">
      <c r="A371" s="116"/>
      <c r="C371" s="116"/>
      <c r="D371" s="116"/>
      <c r="M371" s="116"/>
    </row>
    <row r="372" spans="1:13" x14ac:dyDescent="0.35">
      <c r="A372" s="116"/>
      <c r="C372" s="116"/>
      <c r="D372" s="116"/>
      <c r="M372" s="116"/>
    </row>
    <row r="373" spans="1:13" x14ac:dyDescent="0.35">
      <c r="A373" s="116"/>
      <c r="C373" s="116"/>
      <c r="D373" s="116"/>
      <c r="M373" s="116"/>
    </row>
    <row r="374" spans="1:13" x14ac:dyDescent="0.35">
      <c r="A374" s="116"/>
      <c r="C374" s="116"/>
      <c r="D374" s="116"/>
      <c r="M374" s="116"/>
    </row>
    <row r="375" spans="1:13" x14ac:dyDescent="0.35">
      <c r="A375" s="116"/>
      <c r="C375" s="116"/>
      <c r="D375" s="116"/>
      <c r="M375" s="116"/>
    </row>
    <row r="376" spans="1:13" x14ac:dyDescent="0.35">
      <c r="A376" s="116"/>
      <c r="C376" s="116"/>
      <c r="D376" s="116"/>
      <c r="M376" s="116"/>
    </row>
    <row r="377" spans="1:13" x14ac:dyDescent="0.35">
      <c r="A377" s="116"/>
      <c r="C377" s="116"/>
      <c r="D377" s="116"/>
      <c r="M377" s="116"/>
    </row>
    <row r="378" spans="1:13" x14ac:dyDescent="0.35">
      <c r="A378" s="116"/>
      <c r="C378" s="116"/>
      <c r="D378" s="116"/>
      <c r="M378" s="116"/>
    </row>
    <row r="379" spans="1:13" x14ac:dyDescent="0.35">
      <c r="A379" s="116"/>
      <c r="C379" s="116"/>
      <c r="D379" s="116"/>
      <c r="M379" s="116"/>
    </row>
    <row r="380" spans="1:13" x14ac:dyDescent="0.35">
      <c r="A380" s="116"/>
      <c r="C380" s="116"/>
      <c r="D380" s="116"/>
      <c r="M380" s="116"/>
    </row>
    <row r="381" spans="1:13" x14ac:dyDescent="0.35">
      <c r="A381" s="116"/>
      <c r="C381" s="116"/>
      <c r="D381" s="116"/>
      <c r="M381" s="116"/>
    </row>
    <row r="382" spans="1:13" x14ac:dyDescent="0.35">
      <c r="A382" s="116"/>
      <c r="C382" s="116"/>
      <c r="D382" s="116"/>
      <c r="M382" s="116"/>
    </row>
    <row r="383" spans="1:13" x14ac:dyDescent="0.35">
      <c r="A383" s="116"/>
      <c r="C383" s="116"/>
      <c r="D383" s="116"/>
      <c r="M383" s="116"/>
    </row>
    <row r="384" spans="1:13" x14ac:dyDescent="0.35">
      <c r="A384" s="116"/>
      <c r="C384" s="116"/>
      <c r="D384" s="116"/>
      <c r="M384" s="116"/>
    </row>
    <row r="385" spans="1:13" x14ac:dyDescent="0.35">
      <c r="A385" s="116"/>
      <c r="C385" s="116"/>
      <c r="D385" s="116"/>
      <c r="M385" s="116"/>
    </row>
    <row r="386" spans="1:13" x14ac:dyDescent="0.35">
      <c r="A386" s="116"/>
      <c r="C386" s="116"/>
      <c r="D386" s="116"/>
      <c r="M386" s="116"/>
    </row>
    <row r="387" spans="1:13" x14ac:dyDescent="0.35">
      <c r="A387" s="116"/>
      <c r="C387" s="116"/>
      <c r="D387" s="116"/>
      <c r="M387" s="116"/>
    </row>
    <row r="388" spans="1:13" x14ac:dyDescent="0.35">
      <c r="A388" s="116"/>
      <c r="C388" s="116"/>
      <c r="D388" s="116"/>
      <c r="M388" s="116"/>
    </row>
    <row r="389" spans="1:13" x14ac:dyDescent="0.35">
      <c r="A389" s="116"/>
      <c r="C389" s="116"/>
      <c r="D389" s="116"/>
      <c r="M389" s="116"/>
    </row>
    <row r="390" spans="1:13" x14ac:dyDescent="0.35">
      <c r="A390" s="116"/>
      <c r="C390" s="116"/>
      <c r="D390" s="116"/>
      <c r="M390" s="116"/>
    </row>
    <row r="391" spans="1:13" x14ac:dyDescent="0.35">
      <c r="A391" s="116"/>
      <c r="C391" s="116"/>
      <c r="D391" s="116"/>
      <c r="M391" s="116"/>
    </row>
    <row r="392" spans="1:13" x14ac:dyDescent="0.35">
      <c r="A392" s="116"/>
      <c r="C392" s="116"/>
      <c r="D392" s="116"/>
      <c r="M392" s="116"/>
    </row>
    <row r="393" spans="1:13" x14ac:dyDescent="0.35">
      <c r="A393" s="116"/>
      <c r="C393" s="116"/>
      <c r="D393" s="116"/>
      <c r="M393" s="116"/>
    </row>
    <row r="394" spans="1:13" x14ac:dyDescent="0.35">
      <c r="A394" s="116"/>
      <c r="C394" s="116"/>
      <c r="D394" s="116"/>
      <c r="M394" s="116"/>
    </row>
    <row r="395" spans="1:13" x14ac:dyDescent="0.35">
      <c r="A395" s="116"/>
      <c r="C395" s="116"/>
      <c r="D395" s="116"/>
      <c r="M395" s="116"/>
    </row>
    <row r="396" spans="1:13" x14ac:dyDescent="0.35">
      <c r="A396" s="116"/>
      <c r="C396" s="116"/>
      <c r="D396" s="116"/>
      <c r="M396" s="116"/>
    </row>
    <row r="397" spans="1:13" x14ac:dyDescent="0.35">
      <c r="A397" s="116"/>
      <c r="C397" s="116"/>
      <c r="D397" s="116"/>
      <c r="M397" s="116"/>
    </row>
    <row r="398" spans="1:13" x14ac:dyDescent="0.35">
      <c r="A398" s="116"/>
      <c r="C398" s="116"/>
      <c r="D398" s="116"/>
      <c r="M398" s="116"/>
    </row>
    <row r="399" spans="1:13" x14ac:dyDescent="0.35">
      <c r="A399" s="116"/>
      <c r="C399" s="116"/>
      <c r="D399" s="116"/>
      <c r="M399" s="116"/>
    </row>
    <row r="400" spans="1:13" x14ac:dyDescent="0.35">
      <c r="A400" s="116"/>
      <c r="C400" s="116"/>
      <c r="D400" s="116"/>
      <c r="M400" s="116"/>
    </row>
    <row r="401" spans="1:13" x14ac:dyDescent="0.35">
      <c r="A401" s="116"/>
      <c r="C401" s="116"/>
      <c r="D401" s="116"/>
      <c r="M401" s="116"/>
    </row>
    <row r="402" spans="1:13" x14ac:dyDescent="0.35">
      <c r="A402" s="116"/>
      <c r="C402" s="116"/>
      <c r="D402" s="116"/>
      <c r="M402" s="116"/>
    </row>
    <row r="403" spans="1:13" x14ac:dyDescent="0.35">
      <c r="A403" s="116"/>
      <c r="C403" s="116"/>
      <c r="D403" s="116"/>
      <c r="M403" s="116"/>
    </row>
    <row r="404" spans="1:13" x14ac:dyDescent="0.35">
      <c r="A404" s="116"/>
      <c r="C404" s="116"/>
      <c r="D404" s="116"/>
      <c r="M404" s="116"/>
    </row>
    <row r="405" spans="1:13" x14ac:dyDescent="0.35">
      <c r="A405" s="116"/>
      <c r="C405" s="116"/>
      <c r="D405" s="116"/>
      <c r="M405" s="116"/>
    </row>
    <row r="406" spans="1:13" x14ac:dyDescent="0.35">
      <c r="A406" s="116"/>
      <c r="C406" s="116"/>
      <c r="D406" s="116"/>
      <c r="M406" s="116"/>
    </row>
    <row r="407" spans="1:13" x14ac:dyDescent="0.35">
      <c r="A407" s="116"/>
      <c r="C407" s="116"/>
      <c r="D407" s="116"/>
      <c r="M407" s="116"/>
    </row>
    <row r="408" spans="1:13" x14ac:dyDescent="0.35">
      <c r="A408" s="116"/>
      <c r="C408" s="116"/>
      <c r="D408" s="116"/>
      <c r="M408" s="116"/>
    </row>
    <row r="409" spans="1:13" x14ac:dyDescent="0.35">
      <c r="A409" s="116"/>
      <c r="C409" s="116"/>
      <c r="D409" s="116"/>
      <c r="M409" s="116"/>
    </row>
    <row r="410" spans="1:13" x14ac:dyDescent="0.35">
      <c r="A410" s="116"/>
      <c r="C410" s="116"/>
      <c r="D410" s="116"/>
      <c r="M410" s="116"/>
    </row>
    <row r="411" spans="1:13" x14ac:dyDescent="0.35">
      <c r="A411" s="116"/>
      <c r="C411" s="116"/>
      <c r="D411" s="116"/>
      <c r="M411" s="116"/>
    </row>
    <row r="412" spans="1:13" x14ac:dyDescent="0.35">
      <c r="A412" s="116"/>
      <c r="C412" s="116"/>
      <c r="D412" s="116"/>
      <c r="M412" s="116"/>
    </row>
    <row r="413" spans="1:13" x14ac:dyDescent="0.35">
      <c r="A413" s="116"/>
      <c r="C413" s="116"/>
      <c r="D413" s="116"/>
      <c r="M413" s="116"/>
    </row>
    <row r="414" spans="1:13" x14ac:dyDescent="0.35">
      <c r="A414" s="116"/>
      <c r="C414" s="116"/>
      <c r="D414" s="116"/>
      <c r="M414" s="116"/>
    </row>
    <row r="415" spans="1:13" x14ac:dyDescent="0.35">
      <c r="A415" s="116"/>
      <c r="C415" s="116"/>
      <c r="D415" s="116"/>
      <c r="M415" s="116"/>
    </row>
    <row r="416" spans="1:13" x14ac:dyDescent="0.35">
      <c r="A416" s="116"/>
      <c r="C416" s="116"/>
      <c r="D416" s="116"/>
      <c r="M416" s="116"/>
    </row>
    <row r="417" spans="1:13" x14ac:dyDescent="0.35">
      <c r="A417" s="116"/>
      <c r="C417" s="116"/>
      <c r="D417" s="116"/>
      <c r="M417" s="116"/>
    </row>
    <row r="418" spans="1:13" x14ac:dyDescent="0.35">
      <c r="A418" s="116"/>
      <c r="C418" s="116"/>
      <c r="D418" s="116"/>
      <c r="M418" s="116"/>
    </row>
    <row r="419" spans="1:13" x14ac:dyDescent="0.35">
      <c r="A419" s="116"/>
      <c r="C419" s="116"/>
      <c r="D419" s="116"/>
      <c r="M419" s="116"/>
    </row>
    <row r="420" spans="1:13" x14ac:dyDescent="0.35">
      <c r="A420" s="116"/>
      <c r="C420" s="116"/>
      <c r="D420" s="116"/>
      <c r="M420" s="116"/>
    </row>
    <row r="421" spans="1:13" x14ac:dyDescent="0.35">
      <c r="A421" s="116"/>
      <c r="C421" s="116"/>
      <c r="D421" s="116"/>
      <c r="M421" s="116"/>
    </row>
    <row r="422" spans="1:13" x14ac:dyDescent="0.35">
      <c r="A422" s="116"/>
      <c r="C422" s="116"/>
      <c r="D422" s="116"/>
      <c r="M422" s="116"/>
    </row>
    <row r="423" spans="1:13" x14ac:dyDescent="0.35">
      <c r="A423" s="116"/>
      <c r="C423" s="116"/>
      <c r="D423" s="116"/>
      <c r="M423" s="116"/>
    </row>
    <row r="424" spans="1:13" x14ac:dyDescent="0.35">
      <c r="A424" s="116"/>
      <c r="C424" s="116"/>
      <c r="D424" s="116"/>
      <c r="M424" s="116"/>
    </row>
    <row r="425" spans="1:13" x14ac:dyDescent="0.35">
      <c r="A425" s="116"/>
      <c r="C425" s="116"/>
      <c r="D425" s="116"/>
      <c r="M425" s="116"/>
    </row>
    <row r="426" spans="1:13" x14ac:dyDescent="0.35">
      <c r="A426" s="116"/>
      <c r="C426" s="116"/>
      <c r="D426" s="116"/>
      <c r="M426" s="116"/>
    </row>
    <row r="427" spans="1:13" x14ac:dyDescent="0.35">
      <c r="A427" s="116"/>
      <c r="C427" s="116"/>
      <c r="D427" s="116"/>
      <c r="M427" s="116"/>
    </row>
    <row r="428" spans="1:13" x14ac:dyDescent="0.35">
      <c r="A428" s="116"/>
      <c r="C428" s="116"/>
      <c r="D428" s="116"/>
      <c r="M428" s="116"/>
    </row>
    <row r="429" spans="1:13" x14ac:dyDescent="0.35">
      <c r="A429" s="116"/>
      <c r="C429" s="116"/>
      <c r="D429" s="116"/>
      <c r="M429" s="116"/>
    </row>
    <row r="430" spans="1:13" x14ac:dyDescent="0.35">
      <c r="A430" s="116"/>
      <c r="C430" s="116"/>
      <c r="D430" s="116"/>
      <c r="M430" s="116"/>
    </row>
    <row r="431" spans="1:13" x14ac:dyDescent="0.35">
      <c r="A431" s="116"/>
      <c r="C431" s="116"/>
      <c r="D431" s="116"/>
      <c r="M431" s="116"/>
    </row>
    <row r="432" spans="1:13" x14ac:dyDescent="0.35">
      <c r="A432" s="116"/>
      <c r="C432" s="116"/>
      <c r="D432" s="116"/>
      <c r="M432" s="116"/>
    </row>
    <row r="433" spans="1:13" x14ac:dyDescent="0.35">
      <c r="A433" s="116"/>
      <c r="C433" s="116"/>
      <c r="D433" s="116"/>
      <c r="M433" s="116"/>
    </row>
    <row r="434" spans="1:13" x14ac:dyDescent="0.35">
      <c r="A434" s="116"/>
      <c r="C434" s="116"/>
      <c r="D434" s="116"/>
      <c r="M434" s="116"/>
    </row>
    <row r="435" spans="1:13" x14ac:dyDescent="0.35">
      <c r="A435" s="116"/>
      <c r="C435" s="116"/>
      <c r="D435" s="116"/>
      <c r="M435" s="116"/>
    </row>
    <row r="436" spans="1:13" x14ac:dyDescent="0.35">
      <c r="A436" s="116"/>
      <c r="C436" s="116"/>
      <c r="D436" s="116"/>
      <c r="M436" s="116"/>
    </row>
    <row r="437" spans="1:13" x14ac:dyDescent="0.35">
      <c r="A437" s="116"/>
      <c r="C437" s="116"/>
      <c r="D437" s="116"/>
      <c r="M437" s="116"/>
    </row>
    <row r="438" spans="1:13" x14ac:dyDescent="0.35">
      <c r="A438" s="116"/>
      <c r="C438" s="116"/>
      <c r="D438" s="116"/>
      <c r="M438" s="116"/>
    </row>
    <row r="439" spans="1:13" x14ac:dyDescent="0.35">
      <c r="A439" s="116"/>
      <c r="C439" s="116"/>
      <c r="D439" s="116"/>
      <c r="M439" s="116"/>
    </row>
    <row r="440" spans="1:13" x14ac:dyDescent="0.35">
      <c r="A440" s="116"/>
      <c r="C440" s="116"/>
      <c r="D440" s="116"/>
      <c r="M440" s="116"/>
    </row>
    <row r="441" spans="1:13" x14ac:dyDescent="0.35">
      <c r="A441" s="116"/>
      <c r="C441" s="116"/>
      <c r="D441" s="116"/>
      <c r="M441" s="116"/>
    </row>
    <row r="442" spans="1:13" x14ac:dyDescent="0.35">
      <c r="A442" s="116"/>
      <c r="C442" s="116"/>
      <c r="D442" s="116"/>
      <c r="M442" s="116"/>
    </row>
    <row r="443" spans="1:13" x14ac:dyDescent="0.35">
      <c r="A443" s="116"/>
      <c r="C443" s="116"/>
      <c r="D443" s="116"/>
      <c r="M443" s="116"/>
    </row>
    <row r="444" spans="1:13" x14ac:dyDescent="0.35">
      <c r="A444" s="116"/>
      <c r="C444" s="116"/>
      <c r="D444" s="116"/>
      <c r="M444" s="116"/>
    </row>
    <row r="445" spans="1:13" x14ac:dyDescent="0.35">
      <c r="A445" s="116"/>
      <c r="C445" s="116"/>
      <c r="D445" s="116"/>
      <c r="M445" s="116"/>
    </row>
    <row r="446" spans="1:13" x14ac:dyDescent="0.35">
      <c r="A446" s="116"/>
      <c r="C446" s="116"/>
      <c r="D446" s="116"/>
      <c r="M446" s="116"/>
    </row>
    <row r="447" spans="1:13" x14ac:dyDescent="0.35">
      <c r="A447" s="116"/>
      <c r="C447" s="116"/>
      <c r="D447" s="116"/>
      <c r="M447" s="116"/>
    </row>
    <row r="448" spans="1:13" x14ac:dyDescent="0.35">
      <c r="A448" s="116"/>
      <c r="C448" s="116"/>
      <c r="D448" s="116"/>
      <c r="M448" s="116"/>
    </row>
    <row r="449" spans="1:13" x14ac:dyDescent="0.35">
      <c r="A449" s="116"/>
      <c r="C449" s="116"/>
      <c r="D449" s="116"/>
      <c r="M449" s="116"/>
    </row>
    <row r="450" spans="1:13" x14ac:dyDescent="0.35">
      <c r="A450" s="116"/>
      <c r="C450" s="116"/>
      <c r="D450" s="116"/>
      <c r="M450" s="116"/>
    </row>
    <row r="451" spans="1:13" x14ac:dyDescent="0.35">
      <c r="A451" s="116"/>
      <c r="C451" s="116"/>
      <c r="D451" s="116"/>
      <c r="M451" s="116"/>
    </row>
    <row r="452" spans="1:13" x14ac:dyDescent="0.35">
      <c r="A452" s="116"/>
      <c r="C452" s="116"/>
      <c r="D452" s="116"/>
      <c r="M452" s="116"/>
    </row>
    <row r="453" spans="1:13" x14ac:dyDescent="0.35">
      <c r="A453" s="116"/>
      <c r="C453" s="116"/>
      <c r="D453" s="116"/>
      <c r="M453" s="116"/>
    </row>
    <row r="454" spans="1:13" x14ac:dyDescent="0.35">
      <c r="A454" s="116"/>
      <c r="C454" s="116"/>
      <c r="D454" s="116"/>
      <c r="M454" s="116"/>
    </row>
    <row r="455" spans="1:13" x14ac:dyDescent="0.35">
      <c r="A455" s="116"/>
      <c r="C455" s="116"/>
      <c r="D455" s="116"/>
      <c r="M455" s="116"/>
    </row>
    <row r="456" spans="1:13" x14ac:dyDescent="0.35">
      <c r="A456" s="116"/>
      <c r="C456" s="116"/>
      <c r="D456" s="116"/>
      <c r="M456" s="116"/>
    </row>
    <row r="457" spans="1:13" x14ac:dyDescent="0.35">
      <c r="A457" s="116"/>
      <c r="C457" s="116"/>
      <c r="D457" s="116"/>
      <c r="M457" s="116"/>
    </row>
    <row r="458" spans="1:13" x14ac:dyDescent="0.35">
      <c r="A458" s="116"/>
      <c r="C458" s="116"/>
      <c r="D458" s="116"/>
      <c r="M458" s="116"/>
    </row>
    <row r="459" spans="1:13" x14ac:dyDescent="0.35">
      <c r="A459" s="116"/>
      <c r="C459" s="116"/>
      <c r="D459" s="116"/>
      <c r="M459" s="116"/>
    </row>
    <row r="460" spans="1:13" x14ac:dyDescent="0.35">
      <c r="A460" s="116"/>
      <c r="C460" s="116"/>
      <c r="D460" s="116"/>
      <c r="M460" s="116"/>
    </row>
    <row r="461" spans="1:13" x14ac:dyDescent="0.35">
      <c r="A461" s="116"/>
      <c r="C461" s="116"/>
      <c r="D461" s="116"/>
      <c r="M461" s="116"/>
    </row>
    <row r="462" spans="1:13" x14ac:dyDescent="0.35">
      <c r="A462" s="116"/>
      <c r="C462" s="116"/>
      <c r="D462" s="116"/>
      <c r="M462" s="116"/>
    </row>
    <row r="463" spans="1:13" x14ac:dyDescent="0.35">
      <c r="A463" s="116"/>
      <c r="C463" s="116"/>
      <c r="D463" s="116"/>
      <c r="M463" s="116"/>
    </row>
    <row r="464" spans="1:13" x14ac:dyDescent="0.35">
      <c r="A464" s="116"/>
      <c r="C464" s="116"/>
      <c r="D464" s="116"/>
      <c r="M464" s="116"/>
    </row>
    <row r="465" spans="1:13" x14ac:dyDescent="0.35">
      <c r="A465" s="116"/>
      <c r="C465" s="116"/>
      <c r="D465" s="116"/>
      <c r="M465" s="116"/>
    </row>
    <row r="466" spans="1:13" x14ac:dyDescent="0.35">
      <c r="A466" s="116"/>
      <c r="C466" s="116"/>
      <c r="D466" s="116"/>
      <c r="M466" s="116"/>
    </row>
    <row r="467" spans="1:13" x14ac:dyDescent="0.35">
      <c r="A467" s="116"/>
      <c r="C467" s="116"/>
      <c r="D467" s="116"/>
      <c r="M467" s="116"/>
    </row>
    <row r="468" spans="1:13" x14ac:dyDescent="0.35">
      <c r="A468" s="116"/>
      <c r="C468" s="116"/>
      <c r="D468" s="116"/>
      <c r="M468" s="116"/>
    </row>
    <row r="469" spans="1:13" x14ac:dyDescent="0.35">
      <c r="A469" s="116"/>
      <c r="C469" s="116"/>
      <c r="D469" s="116"/>
      <c r="M469" s="116"/>
    </row>
    <row r="470" spans="1:13" x14ac:dyDescent="0.35">
      <c r="A470" s="116"/>
      <c r="C470" s="116"/>
      <c r="D470" s="116"/>
      <c r="M470" s="116"/>
    </row>
    <row r="471" spans="1:13" x14ac:dyDescent="0.35">
      <c r="A471" s="116"/>
      <c r="C471" s="116"/>
      <c r="D471" s="116"/>
      <c r="M471" s="116"/>
    </row>
    <row r="472" spans="1:13" x14ac:dyDescent="0.35">
      <c r="A472" s="116"/>
      <c r="C472" s="116"/>
      <c r="D472" s="116"/>
      <c r="M472" s="116"/>
    </row>
    <row r="473" spans="1:13" x14ac:dyDescent="0.35">
      <c r="A473" s="116"/>
      <c r="C473" s="116"/>
      <c r="D473" s="116"/>
      <c r="M473" s="116"/>
    </row>
    <row r="474" spans="1:13" x14ac:dyDescent="0.35">
      <c r="A474" s="116"/>
      <c r="C474" s="116"/>
      <c r="D474" s="116"/>
      <c r="M474" s="116"/>
    </row>
    <row r="475" spans="1:13" x14ac:dyDescent="0.35">
      <c r="A475" s="116"/>
      <c r="C475" s="116"/>
      <c r="D475" s="116"/>
      <c r="M475" s="116"/>
    </row>
    <row r="476" spans="1:13" x14ac:dyDescent="0.35">
      <c r="A476" s="116"/>
      <c r="C476" s="116"/>
      <c r="D476" s="116"/>
      <c r="M476" s="116"/>
    </row>
    <row r="477" spans="1:13" x14ac:dyDescent="0.35">
      <c r="A477" s="116"/>
      <c r="C477" s="116"/>
      <c r="D477" s="116"/>
      <c r="M477" s="116"/>
    </row>
    <row r="478" spans="1:13" x14ac:dyDescent="0.35">
      <c r="A478" s="116"/>
      <c r="C478" s="116"/>
      <c r="D478" s="116"/>
      <c r="M478" s="116"/>
    </row>
    <row r="479" spans="1:13" x14ac:dyDescent="0.35">
      <c r="A479" s="116"/>
      <c r="C479" s="116"/>
      <c r="D479" s="116"/>
      <c r="M479" s="116"/>
    </row>
    <row r="480" spans="1:13" x14ac:dyDescent="0.35">
      <c r="A480" s="116"/>
      <c r="C480" s="116"/>
      <c r="D480" s="116"/>
      <c r="M480" s="116"/>
    </row>
    <row r="481" spans="1:13" x14ac:dyDescent="0.35">
      <c r="A481" s="116"/>
      <c r="C481" s="116"/>
      <c r="D481" s="116"/>
      <c r="M481" s="116"/>
    </row>
    <row r="482" spans="1:13" x14ac:dyDescent="0.35">
      <c r="A482" s="116"/>
      <c r="C482" s="116"/>
      <c r="D482" s="116"/>
      <c r="M482" s="116"/>
    </row>
    <row r="483" spans="1:13" x14ac:dyDescent="0.35">
      <c r="A483" s="116"/>
      <c r="C483" s="116"/>
      <c r="D483" s="116"/>
      <c r="M483" s="116"/>
    </row>
    <row r="484" spans="1:13" x14ac:dyDescent="0.35">
      <c r="A484" s="116"/>
      <c r="C484" s="116"/>
      <c r="D484" s="116"/>
      <c r="M484" s="116"/>
    </row>
    <row r="485" spans="1:13" x14ac:dyDescent="0.35">
      <c r="A485" s="116"/>
      <c r="C485" s="116"/>
      <c r="D485" s="116"/>
      <c r="M485" s="116"/>
    </row>
    <row r="486" spans="1:13" x14ac:dyDescent="0.35">
      <c r="A486" s="116"/>
      <c r="C486" s="116"/>
      <c r="D486" s="116"/>
      <c r="M486" s="116"/>
    </row>
    <row r="487" spans="1:13" x14ac:dyDescent="0.35">
      <c r="A487" s="116"/>
      <c r="C487" s="116"/>
      <c r="D487" s="116"/>
      <c r="M487" s="116"/>
    </row>
    <row r="488" spans="1:13" x14ac:dyDescent="0.35">
      <c r="A488" s="116"/>
      <c r="C488" s="116"/>
      <c r="D488" s="116"/>
      <c r="M488" s="116"/>
    </row>
    <row r="489" spans="1:13" x14ac:dyDescent="0.35">
      <c r="A489" s="116"/>
      <c r="C489" s="116"/>
      <c r="D489" s="116"/>
      <c r="M489" s="116"/>
    </row>
    <row r="490" spans="1:13" x14ac:dyDescent="0.35">
      <c r="A490" s="116"/>
      <c r="C490" s="116"/>
      <c r="D490" s="116"/>
      <c r="M490" s="116"/>
    </row>
    <row r="491" spans="1:13" x14ac:dyDescent="0.35">
      <c r="A491" s="116"/>
      <c r="C491" s="116"/>
      <c r="D491" s="116"/>
      <c r="M491" s="116"/>
    </row>
    <row r="492" spans="1:13" x14ac:dyDescent="0.35">
      <c r="A492" s="116"/>
      <c r="C492" s="116"/>
      <c r="D492" s="116"/>
      <c r="M492" s="116"/>
    </row>
    <row r="493" spans="1:13" x14ac:dyDescent="0.35">
      <c r="A493" s="116"/>
      <c r="C493" s="116"/>
      <c r="D493" s="116"/>
      <c r="M493" s="116"/>
    </row>
    <row r="494" spans="1:13" x14ac:dyDescent="0.35">
      <c r="A494" s="116"/>
      <c r="C494" s="116"/>
      <c r="D494" s="116"/>
      <c r="M494" s="116"/>
    </row>
    <row r="495" spans="1:13" x14ac:dyDescent="0.35">
      <c r="A495" s="116"/>
      <c r="C495" s="116"/>
      <c r="D495" s="116"/>
      <c r="M495" s="116"/>
    </row>
    <row r="496" spans="1:13" x14ac:dyDescent="0.35">
      <c r="A496" s="116"/>
      <c r="C496" s="116"/>
      <c r="D496" s="116"/>
      <c r="M496" s="116"/>
    </row>
    <row r="497" spans="1:13" x14ac:dyDescent="0.35">
      <c r="A497" s="116"/>
      <c r="C497" s="116"/>
      <c r="D497" s="116"/>
      <c r="M497" s="116"/>
    </row>
    <row r="498" spans="1:13" x14ac:dyDescent="0.35">
      <c r="A498" s="116"/>
      <c r="C498" s="116"/>
      <c r="D498" s="116"/>
      <c r="M498" s="116"/>
    </row>
    <row r="499" spans="1:13" x14ac:dyDescent="0.35">
      <c r="A499" s="116"/>
      <c r="C499" s="116"/>
      <c r="D499" s="116"/>
      <c r="M499" s="116"/>
    </row>
    <row r="500" spans="1:13" x14ac:dyDescent="0.35">
      <c r="A500" s="116"/>
      <c r="C500" s="116"/>
      <c r="D500" s="116"/>
      <c r="M500" s="116"/>
    </row>
    <row r="501" spans="1:13" x14ac:dyDescent="0.35">
      <c r="A501" s="116"/>
      <c r="C501" s="116"/>
      <c r="D501" s="116"/>
      <c r="M501" s="116"/>
    </row>
    <row r="502" spans="1:13" x14ac:dyDescent="0.35">
      <c r="A502" s="116"/>
      <c r="C502" s="116"/>
      <c r="D502" s="116"/>
      <c r="M502" s="116"/>
    </row>
    <row r="503" spans="1:13" x14ac:dyDescent="0.35">
      <c r="A503" s="116"/>
      <c r="C503" s="116"/>
      <c r="D503" s="116"/>
      <c r="M503" s="116"/>
    </row>
    <row r="504" spans="1:13" x14ac:dyDescent="0.35">
      <c r="A504" s="116"/>
      <c r="C504" s="116"/>
      <c r="D504" s="116"/>
      <c r="M504" s="116"/>
    </row>
    <row r="505" spans="1:13" x14ac:dyDescent="0.35">
      <c r="A505" s="116"/>
      <c r="C505" s="116"/>
      <c r="D505" s="116"/>
      <c r="M505" s="116"/>
    </row>
    <row r="506" spans="1:13" x14ac:dyDescent="0.35">
      <c r="A506" s="116"/>
      <c r="C506" s="116"/>
      <c r="D506" s="116"/>
      <c r="M506" s="116"/>
    </row>
    <row r="507" spans="1:13" x14ac:dyDescent="0.35">
      <c r="A507" s="116"/>
      <c r="C507" s="116"/>
      <c r="D507" s="116"/>
      <c r="M507" s="116"/>
    </row>
    <row r="508" spans="1:13" x14ac:dyDescent="0.35">
      <c r="A508" s="116"/>
      <c r="C508" s="116"/>
      <c r="D508" s="116"/>
      <c r="M508" s="116"/>
    </row>
    <row r="509" spans="1:13" x14ac:dyDescent="0.35">
      <c r="A509" s="116"/>
      <c r="C509" s="116"/>
      <c r="D509" s="116"/>
      <c r="M509" s="116"/>
    </row>
    <row r="510" spans="1:13" x14ac:dyDescent="0.35">
      <c r="A510" s="116"/>
      <c r="C510" s="116"/>
      <c r="D510" s="116"/>
      <c r="M510" s="116"/>
    </row>
    <row r="511" spans="1:13" x14ac:dyDescent="0.35">
      <c r="A511" s="116"/>
      <c r="C511" s="116"/>
      <c r="D511" s="116"/>
      <c r="M511" s="116"/>
    </row>
    <row r="512" spans="1:13" x14ac:dyDescent="0.35">
      <c r="A512" s="116"/>
      <c r="C512" s="116"/>
      <c r="D512" s="116"/>
      <c r="M512" s="116"/>
    </row>
    <row r="513" spans="1:13" x14ac:dyDescent="0.35">
      <c r="A513" s="116"/>
      <c r="C513" s="116"/>
      <c r="D513" s="116"/>
      <c r="M513" s="116"/>
    </row>
    <row r="514" spans="1:13" x14ac:dyDescent="0.35">
      <c r="A514" s="116"/>
      <c r="C514" s="116"/>
      <c r="D514" s="116"/>
      <c r="M514" s="116"/>
    </row>
    <row r="515" spans="1:13" x14ac:dyDescent="0.35">
      <c r="A515" s="116"/>
      <c r="C515" s="116"/>
      <c r="D515" s="116"/>
      <c r="M515" s="116"/>
    </row>
    <row r="516" spans="1:13" x14ac:dyDescent="0.35">
      <c r="A516" s="116"/>
      <c r="C516" s="116"/>
      <c r="D516" s="116"/>
      <c r="M516" s="116"/>
    </row>
    <row r="517" spans="1:13" x14ac:dyDescent="0.35">
      <c r="A517" s="116"/>
      <c r="C517" s="116"/>
      <c r="D517" s="116"/>
      <c r="M517" s="116"/>
    </row>
    <row r="518" spans="1:13" x14ac:dyDescent="0.35">
      <c r="A518" s="116"/>
      <c r="C518" s="116"/>
      <c r="D518" s="116"/>
      <c r="M518" s="116"/>
    </row>
    <row r="519" spans="1:13" x14ac:dyDescent="0.35">
      <c r="A519" s="116"/>
      <c r="C519" s="116"/>
      <c r="D519" s="116"/>
      <c r="M519" s="116"/>
    </row>
    <row r="520" spans="1:13" x14ac:dyDescent="0.35">
      <c r="A520" s="116"/>
      <c r="C520" s="116"/>
      <c r="D520" s="116"/>
      <c r="M520" s="116"/>
    </row>
    <row r="521" spans="1:13" x14ac:dyDescent="0.35">
      <c r="A521" s="116"/>
      <c r="C521" s="116"/>
      <c r="D521" s="116"/>
      <c r="M521" s="116"/>
    </row>
    <row r="522" spans="1:13" x14ac:dyDescent="0.35">
      <c r="A522" s="116"/>
      <c r="C522" s="116"/>
      <c r="D522" s="116"/>
      <c r="M522" s="116"/>
    </row>
    <row r="523" spans="1:13" x14ac:dyDescent="0.35">
      <c r="A523" s="116"/>
      <c r="C523" s="116"/>
      <c r="D523" s="116"/>
      <c r="M523" s="116"/>
    </row>
    <row r="524" spans="1:13" x14ac:dyDescent="0.35">
      <c r="A524" s="116"/>
      <c r="C524" s="116"/>
      <c r="D524" s="116"/>
      <c r="M524" s="116"/>
    </row>
    <row r="525" spans="1:13" x14ac:dyDescent="0.35">
      <c r="A525" s="116"/>
      <c r="C525" s="116"/>
      <c r="D525" s="116"/>
      <c r="M525" s="116"/>
    </row>
    <row r="526" spans="1:13" x14ac:dyDescent="0.35">
      <c r="A526" s="116"/>
      <c r="C526" s="116"/>
      <c r="D526" s="116"/>
      <c r="M526" s="116"/>
    </row>
    <row r="527" spans="1:13" x14ac:dyDescent="0.35">
      <c r="A527" s="116"/>
      <c r="C527" s="116"/>
      <c r="D527" s="116"/>
      <c r="M527" s="116"/>
    </row>
    <row r="528" spans="1:13" x14ac:dyDescent="0.35">
      <c r="A528" s="116"/>
      <c r="C528" s="116"/>
      <c r="D528" s="116"/>
      <c r="M528" s="116"/>
    </row>
    <row r="529" spans="1:13" x14ac:dyDescent="0.35">
      <c r="A529" s="116"/>
      <c r="C529" s="116"/>
      <c r="D529" s="116"/>
      <c r="M529" s="116"/>
    </row>
    <row r="530" spans="1:13" x14ac:dyDescent="0.35">
      <c r="A530" s="116"/>
      <c r="C530" s="116"/>
      <c r="D530" s="116"/>
      <c r="M530" s="116"/>
    </row>
    <row r="531" spans="1:13" x14ac:dyDescent="0.35">
      <c r="A531" s="116"/>
      <c r="C531" s="116"/>
      <c r="D531" s="116"/>
      <c r="M531" s="116"/>
    </row>
    <row r="532" spans="1:13" x14ac:dyDescent="0.35">
      <c r="A532" s="116"/>
      <c r="C532" s="116"/>
      <c r="D532" s="116"/>
      <c r="M532" s="116"/>
    </row>
    <row r="533" spans="1:13" x14ac:dyDescent="0.35">
      <c r="A533" s="116"/>
      <c r="C533" s="116"/>
      <c r="D533" s="116"/>
      <c r="M533" s="116"/>
    </row>
    <row r="534" spans="1:13" x14ac:dyDescent="0.35">
      <c r="A534" s="116"/>
      <c r="C534" s="116"/>
      <c r="D534" s="116"/>
      <c r="M534" s="116"/>
    </row>
    <row r="535" spans="1:13" x14ac:dyDescent="0.35">
      <c r="A535" s="116"/>
      <c r="C535" s="116"/>
      <c r="D535" s="116"/>
      <c r="M535" s="116"/>
    </row>
    <row r="536" spans="1:13" x14ac:dyDescent="0.35">
      <c r="A536" s="116"/>
      <c r="C536" s="116"/>
      <c r="D536" s="116"/>
      <c r="M536" s="116"/>
    </row>
    <row r="537" spans="1:13" x14ac:dyDescent="0.35">
      <c r="A537" s="116"/>
      <c r="C537" s="116"/>
      <c r="D537" s="116"/>
      <c r="M537" s="116"/>
    </row>
    <row r="538" spans="1:13" x14ac:dyDescent="0.35">
      <c r="A538" s="116"/>
      <c r="C538" s="116"/>
      <c r="D538" s="116"/>
      <c r="M538" s="116"/>
    </row>
    <row r="539" spans="1:13" x14ac:dyDescent="0.35">
      <c r="A539" s="116"/>
      <c r="C539" s="116"/>
      <c r="D539" s="116"/>
      <c r="M539" s="116"/>
    </row>
    <row r="540" spans="1:13" x14ac:dyDescent="0.35">
      <c r="A540" s="116"/>
      <c r="C540" s="116"/>
      <c r="D540" s="116"/>
      <c r="M540" s="116"/>
    </row>
    <row r="541" spans="1:13" x14ac:dyDescent="0.35">
      <c r="A541" s="116"/>
      <c r="C541" s="116"/>
      <c r="D541" s="116"/>
      <c r="M541" s="116"/>
    </row>
    <row r="542" spans="1:13" x14ac:dyDescent="0.35">
      <c r="A542" s="116"/>
      <c r="C542" s="116"/>
      <c r="D542" s="116"/>
      <c r="M542" s="116"/>
    </row>
    <row r="543" spans="1:13" x14ac:dyDescent="0.35">
      <c r="A543" s="116"/>
      <c r="C543" s="116"/>
      <c r="D543" s="116"/>
      <c r="M543" s="116"/>
    </row>
    <row r="544" spans="1:13" x14ac:dyDescent="0.35">
      <c r="A544" s="116"/>
      <c r="C544" s="116"/>
      <c r="D544" s="116"/>
      <c r="M544" s="116"/>
    </row>
    <row r="545" spans="1:13" x14ac:dyDescent="0.35">
      <c r="A545" s="116"/>
      <c r="C545" s="116"/>
      <c r="D545" s="116"/>
      <c r="M545" s="116"/>
    </row>
    <row r="546" spans="1:13" x14ac:dyDescent="0.35">
      <c r="A546" s="116"/>
      <c r="C546" s="116"/>
      <c r="D546" s="116"/>
      <c r="M546" s="116"/>
    </row>
    <row r="547" spans="1:13" x14ac:dyDescent="0.35">
      <c r="A547" s="116"/>
      <c r="C547" s="116"/>
      <c r="D547" s="116"/>
      <c r="M547" s="116"/>
    </row>
    <row r="548" spans="1:13" x14ac:dyDescent="0.35">
      <c r="A548" s="116"/>
      <c r="C548" s="116"/>
      <c r="D548" s="116"/>
      <c r="M548" s="116"/>
    </row>
    <row r="549" spans="1:13" x14ac:dyDescent="0.35">
      <c r="A549" s="116"/>
      <c r="C549" s="116"/>
      <c r="D549" s="116"/>
      <c r="M549" s="116"/>
    </row>
    <row r="550" spans="1:13" x14ac:dyDescent="0.35">
      <c r="A550" s="116"/>
      <c r="C550" s="116"/>
      <c r="D550" s="116"/>
      <c r="M550" s="116"/>
    </row>
    <row r="551" spans="1:13" x14ac:dyDescent="0.35">
      <c r="A551" s="116"/>
      <c r="C551" s="116"/>
      <c r="D551" s="116"/>
      <c r="M551" s="116"/>
    </row>
    <row r="552" spans="1:13" x14ac:dyDescent="0.35">
      <c r="A552" s="116"/>
      <c r="C552" s="116"/>
      <c r="D552" s="116"/>
      <c r="M552" s="116"/>
    </row>
    <row r="553" spans="1:13" x14ac:dyDescent="0.35">
      <c r="A553" s="116"/>
      <c r="C553" s="116"/>
      <c r="D553" s="116"/>
      <c r="M553" s="116"/>
    </row>
    <row r="554" spans="1:13" x14ac:dyDescent="0.35">
      <c r="A554" s="116"/>
      <c r="C554" s="116"/>
      <c r="D554" s="116"/>
      <c r="M554" s="116"/>
    </row>
    <row r="555" spans="1:13" x14ac:dyDescent="0.35">
      <c r="A555" s="116"/>
      <c r="C555" s="116"/>
      <c r="D555" s="116"/>
      <c r="M555" s="116"/>
    </row>
    <row r="556" spans="1:13" x14ac:dyDescent="0.35">
      <c r="A556" s="116"/>
      <c r="C556" s="116"/>
      <c r="D556" s="116"/>
      <c r="M556" s="116"/>
    </row>
    <row r="557" spans="1:13" x14ac:dyDescent="0.35">
      <c r="A557" s="116"/>
      <c r="C557" s="116"/>
      <c r="D557" s="116"/>
      <c r="M557" s="116"/>
    </row>
    <row r="558" spans="1:13" x14ac:dyDescent="0.35">
      <c r="A558" s="116"/>
      <c r="C558" s="116"/>
      <c r="D558" s="116"/>
      <c r="M558" s="116"/>
    </row>
    <row r="559" spans="1:13" x14ac:dyDescent="0.35">
      <c r="A559" s="116"/>
      <c r="C559" s="116"/>
      <c r="D559" s="116"/>
      <c r="M559" s="116"/>
    </row>
    <row r="560" spans="1:13" x14ac:dyDescent="0.35">
      <c r="A560" s="116"/>
      <c r="C560" s="116"/>
      <c r="D560" s="116"/>
      <c r="M560" s="116"/>
    </row>
    <row r="561" spans="1:13" x14ac:dyDescent="0.35">
      <c r="A561" s="116"/>
      <c r="C561" s="116"/>
      <c r="D561" s="116"/>
      <c r="M561" s="116"/>
    </row>
    <row r="562" spans="1:13" x14ac:dyDescent="0.35">
      <c r="A562" s="116"/>
      <c r="C562" s="116"/>
      <c r="D562" s="116"/>
      <c r="M562" s="116"/>
    </row>
    <row r="563" spans="1:13" x14ac:dyDescent="0.35">
      <c r="A563" s="116"/>
      <c r="C563" s="116"/>
      <c r="D563" s="116"/>
      <c r="M563" s="116"/>
    </row>
    <row r="564" spans="1:13" x14ac:dyDescent="0.35">
      <c r="A564" s="116"/>
      <c r="C564" s="116"/>
      <c r="D564" s="116"/>
      <c r="M564" s="116"/>
    </row>
    <row r="565" spans="1:13" x14ac:dyDescent="0.35">
      <c r="A565" s="116"/>
      <c r="C565" s="116"/>
      <c r="D565" s="116"/>
      <c r="M565" s="116"/>
    </row>
    <row r="566" spans="1:13" x14ac:dyDescent="0.35">
      <c r="A566" s="116"/>
      <c r="C566" s="116"/>
      <c r="D566" s="116"/>
      <c r="M566" s="116"/>
    </row>
    <row r="567" spans="1:13" x14ac:dyDescent="0.35">
      <c r="A567" s="116"/>
      <c r="C567" s="116"/>
      <c r="D567" s="116"/>
      <c r="M567" s="116"/>
    </row>
    <row r="568" spans="1:13" x14ac:dyDescent="0.35">
      <c r="A568" s="116"/>
      <c r="C568" s="116"/>
      <c r="D568" s="116"/>
      <c r="M568" s="116"/>
    </row>
    <row r="569" spans="1:13" x14ac:dyDescent="0.35">
      <c r="A569" s="116"/>
      <c r="C569" s="116"/>
      <c r="D569" s="116"/>
      <c r="M569" s="116"/>
    </row>
    <row r="570" spans="1:13" x14ac:dyDescent="0.35">
      <c r="A570" s="116"/>
      <c r="C570" s="116"/>
      <c r="D570" s="116"/>
      <c r="M570" s="116"/>
    </row>
    <row r="571" spans="1:13" x14ac:dyDescent="0.35">
      <c r="A571" s="116"/>
      <c r="C571" s="116"/>
      <c r="D571" s="116"/>
      <c r="M571" s="116"/>
    </row>
    <row r="572" spans="1:13" x14ac:dyDescent="0.35">
      <c r="A572" s="116"/>
      <c r="C572" s="116"/>
      <c r="D572" s="116"/>
      <c r="M572" s="116"/>
    </row>
    <row r="573" spans="1:13" x14ac:dyDescent="0.35">
      <c r="A573" s="116"/>
      <c r="C573" s="116"/>
      <c r="D573" s="116"/>
      <c r="M573" s="116"/>
    </row>
    <row r="574" spans="1:13" x14ac:dyDescent="0.35">
      <c r="A574" s="116"/>
      <c r="C574" s="116"/>
      <c r="D574" s="116"/>
      <c r="M574" s="116"/>
    </row>
    <row r="575" spans="1:13" x14ac:dyDescent="0.35">
      <c r="A575" s="116"/>
      <c r="C575" s="116"/>
      <c r="D575" s="116"/>
      <c r="M575" s="116"/>
    </row>
    <row r="576" spans="1:13" x14ac:dyDescent="0.35">
      <c r="A576" s="116"/>
      <c r="C576" s="116"/>
      <c r="D576" s="116"/>
      <c r="M576" s="116"/>
    </row>
    <row r="577" spans="1:13" x14ac:dyDescent="0.35">
      <c r="A577" s="116"/>
      <c r="C577" s="116"/>
      <c r="D577" s="116"/>
      <c r="M577" s="116"/>
    </row>
    <row r="578" spans="1:13" x14ac:dyDescent="0.35">
      <c r="A578" s="116"/>
      <c r="C578" s="116"/>
      <c r="D578" s="116"/>
      <c r="M578" s="116"/>
    </row>
    <row r="579" spans="1:13" x14ac:dyDescent="0.35">
      <c r="A579" s="116"/>
      <c r="C579" s="116"/>
      <c r="D579" s="116"/>
      <c r="M579" s="116"/>
    </row>
    <row r="580" spans="1:13" x14ac:dyDescent="0.35">
      <c r="A580" s="116"/>
      <c r="C580" s="116"/>
      <c r="D580" s="116"/>
      <c r="M580" s="116"/>
    </row>
    <row r="581" spans="1:13" x14ac:dyDescent="0.35">
      <c r="A581" s="116"/>
      <c r="C581" s="116"/>
      <c r="D581" s="116"/>
      <c r="M581" s="116"/>
    </row>
    <row r="582" spans="1:13" x14ac:dyDescent="0.35">
      <c r="A582" s="116"/>
      <c r="C582" s="116"/>
      <c r="D582" s="116"/>
      <c r="M582" s="116"/>
    </row>
    <row r="583" spans="1:13" x14ac:dyDescent="0.35">
      <c r="A583" s="116"/>
      <c r="C583" s="116"/>
      <c r="D583" s="116"/>
      <c r="M583" s="116"/>
    </row>
    <row r="584" spans="1:13" x14ac:dyDescent="0.35">
      <c r="A584" s="116"/>
      <c r="C584" s="116"/>
      <c r="D584" s="116"/>
      <c r="M584" s="116"/>
    </row>
    <row r="585" spans="1:13" x14ac:dyDescent="0.35">
      <c r="A585" s="116"/>
      <c r="C585" s="116"/>
      <c r="D585" s="116"/>
      <c r="M585" s="116"/>
    </row>
    <row r="586" spans="1:13" x14ac:dyDescent="0.35">
      <c r="A586" s="116"/>
      <c r="C586" s="116"/>
      <c r="D586" s="116"/>
      <c r="M586" s="116"/>
    </row>
    <row r="587" spans="1:13" x14ac:dyDescent="0.35">
      <c r="A587" s="116"/>
      <c r="C587" s="116"/>
      <c r="D587" s="116"/>
      <c r="M587" s="116"/>
    </row>
    <row r="588" spans="1:13" x14ac:dyDescent="0.35">
      <c r="A588" s="116"/>
      <c r="C588" s="116"/>
      <c r="D588" s="116"/>
      <c r="M588" s="116"/>
    </row>
    <row r="589" spans="1:13" x14ac:dyDescent="0.35">
      <c r="A589" s="116"/>
      <c r="C589" s="116"/>
      <c r="D589" s="116"/>
      <c r="M589" s="116"/>
    </row>
    <row r="590" spans="1:13" x14ac:dyDescent="0.35">
      <c r="A590" s="116"/>
      <c r="C590" s="116"/>
      <c r="D590" s="116"/>
      <c r="M590" s="116"/>
    </row>
    <row r="591" spans="1:13" x14ac:dyDescent="0.35">
      <c r="A591" s="116"/>
      <c r="C591" s="116"/>
      <c r="D591" s="116"/>
      <c r="M591" s="116"/>
    </row>
    <row r="592" spans="1:13" x14ac:dyDescent="0.35">
      <c r="A592" s="116"/>
      <c r="C592" s="116"/>
      <c r="D592" s="116"/>
      <c r="M592" s="116"/>
    </row>
    <row r="593" spans="1:13" x14ac:dyDescent="0.35">
      <c r="A593" s="116"/>
      <c r="C593" s="116"/>
      <c r="D593" s="116"/>
      <c r="M593" s="116"/>
    </row>
    <row r="594" spans="1:13" x14ac:dyDescent="0.35">
      <c r="A594" s="116"/>
      <c r="C594" s="116"/>
      <c r="D594" s="116"/>
      <c r="M594" s="116"/>
    </row>
    <row r="595" spans="1:13" x14ac:dyDescent="0.35">
      <c r="A595" s="116"/>
      <c r="C595" s="116"/>
      <c r="D595" s="116"/>
      <c r="M595" s="116"/>
    </row>
    <row r="596" spans="1:13" x14ac:dyDescent="0.35">
      <c r="A596" s="116"/>
      <c r="C596" s="116"/>
      <c r="D596" s="116"/>
      <c r="M596" s="116"/>
    </row>
    <row r="597" spans="1:13" x14ac:dyDescent="0.35">
      <c r="A597" s="116"/>
      <c r="C597" s="116"/>
      <c r="D597" s="116"/>
      <c r="M597" s="116"/>
    </row>
    <row r="598" spans="1:13" x14ac:dyDescent="0.35">
      <c r="A598" s="116"/>
      <c r="C598" s="116"/>
      <c r="D598" s="116"/>
      <c r="M598" s="116"/>
    </row>
    <row r="599" spans="1:13" x14ac:dyDescent="0.35">
      <c r="A599" s="116"/>
      <c r="C599" s="116"/>
      <c r="D599" s="116"/>
      <c r="M599" s="116"/>
    </row>
    <row r="600" spans="1:13" x14ac:dyDescent="0.35">
      <c r="A600" s="116"/>
      <c r="C600" s="116"/>
      <c r="D600" s="116"/>
      <c r="M600" s="116"/>
    </row>
    <row r="601" spans="1:13" x14ac:dyDescent="0.35">
      <c r="A601" s="116"/>
      <c r="C601" s="116"/>
      <c r="D601" s="116"/>
      <c r="M601" s="116"/>
    </row>
    <row r="602" spans="1:13" x14ac:dyDescent="0.35">
      <c r="A602" s="116"/>
      <c r="C602" s="116"/>
      <c r="D602" s="116"/>
      <c r="M602" s="116"/>
    </row>
    <row r="603" spans="1:13" x14ac:dyDescent="0.35">
      <c r="A603" s="116"/>
      <c r="C603" s="116"/>
      <c r="D603" s="116"/>
      <c r="M603" s="116"/>
    </row>
    <row r="604" spans="1:13" x14ac:dyDescent="0.35">
      <c r="A604" s="116"/>
      <c r="C604" s="116"/>
      <c r="D604" s="116"/>
      <c r="M604" s="116"/>
    </row>
    <row r="605" spans="1:13" x14ac:dyDescent="0.35">
      <c r="A605" s="116"/>
      <c r="C605" s="116"/>
      <c r="D605" s="116"/>
      <c r="M605" s="116"/>
    </row>
    <row r="606" spans="1:13" x14ac:dyDescent="0.35">
      <c r="A606" s="116"/>
      <c r="C606" s="116"/>
      <c r="D606" s="116"/>
      <c r="M606" s="116"/>
    </row>
    <row r="607" spans="1:13" x14ac:dyDescent="0.35">
      <c r="A607" s="116"/>
      <c r="C607" s="116"/>
      <c r="D607" s="116"/>
      <c r="M607" s="116"/>
    </row>
    <row r="608" spans="1:13" x14ac:dyDescent="0.35">
      <c r="A608" s="116"/>
      <c r="C608" s="116"/>
      <c r="D608" s="116"/>
      <c r="M608" s="116"/>
    </row>
    <row r="609" spans="1:13" x14ac:dyDescent="0.35">
      <c r="A609" s="116"/>
      <c r="C609" s="116"/>
      <c r="D609" s="116"/>
      <c r="M609" s="116"/>
    </row>
    <row r="610" spans="1:13" x14ac:dyDescent="0.35">
      <c r="A610" s="116"/>
      <c r="C610" s="116"/>
      <c r="D610" s="116"/>
      <c r="M610" s="116"/>
    </row>
    <row r="611" spans="1:13" x14ac:dyDescent="0.35">
      <c r="A611" s="116"/>
      <c r="C611" s="116"/>
      <c r="D611" s="116"/>
      <c r="M611" s="116"/>
    </row>
    <row r="612" spans="1:13" x14ac:dyDescent="0.35">
      <c r="A612" s="116"/>
      <c r="C612" s="116"/>
      <c r="D612" s="116"/>
      <c r="M612" s="116"/>
    </row>
    <row r="613" spans="1:13" x14ac:dyDescent="0.35">
      <c r="A613" s="116"/>
      <c r="C613" s="116"/>
      <c r="D613" s="116"/>
      <c r="M613" s="116"/>
    </row>
    <row r="614" spans="1:13" x14ac:dyDescent="0.35">
      <c r="A614" s="116"/>
      <c r="C614" s="116"/>
      <c r="D614" s="116"/>
      <c r="M614" s="116"/>
    </row>
    <row r="615" spans="1:13" x14ac:dyDescent="0.35">
      <c r="A615" s="116"/>
      <c r="C615" s="116"/>
      <c r="D615" s="116"/>
      <c r="M615" s="116"/>
    </row>
    <row r="616" spans="1:13" x14ac:dyDescent="0.35">
      <c r="A616" s="116"/>
      <c r="C616" s="116"/>
      <c r="D616" s="116"/>
      <c r="M616" s="116"/>
    </row>
    <row r="617" spans="1:13" x14ac:dyDescent="0.35">
      <c r="A617" s="116"/>
      <c r="C617" s="116"/>
      <c r="D617" s="116"/>
      <c r="M617" s="116"/>
    </row>
    <row r="618" spans="1:13" x14ac:dyDescent="0.35">
      <c r="A618" s="116"/>
      <c r="C618" s="116"/>
      <c r="D618" s="116"/>
      <c r="M618" s="116"/>
    </row>
    <row r="619" spans="1:13" x14ac:dyDescent="0.35">
      <c r="A619" s="116"/>
      <c r="C619" s="116"/>
      <c r="D619" s="116"/>
      <c r="M619" s="116"/>
    </row>
    <row r="620" spans="1:13" x14ac:dyDescent="0.35">
      <c r="A620" s="116"/>
      <c r="C620" s="116"/>
      <c r="D620" s="116"/>
      <c r="M620" s="116"/>
    </row>
    <row r="621" spans="1:13" x14ac:dyDescent="0.35">
      <c r="A621" s="116"/>
      <c r="C621" s="116"/>
      <c r="D621" s="116"/>
      <c r="M621" s="116"/>
    </row>
    <row r="622" spans="1:13" x14ac:dyDescent="0.35">
      <c r="A622" s="116"/>
      <c r="C622" s="116"/>
      <c r="D622" s="116"/>
      <c r="M622" s="116"/>
    </row>
    <row r="623" spans="1:13" x14ac:dyDescent="0.35">
      <c r="A623" s="116"/>
      <c r="C623" s="116"/>
      <c r="D623" s="116"/>
      <c r="M623" s="116"/>
    </row>
    <row r="624" spans="1:13" x14ac:dyDescent="0.35">
      <c r="A624" s="116"/>
      <c r="C624" s="116"/>
      <c r="D624" s="116"/>
      <c r="M624" s="116"/>
    </row>
    <row r="625" spans="1:13" x14ac:dyDescent="0.35">
      <c r="A625" s="116"/>
      <c r="C625" s="116"/>
      <c r="D625" s="116"/>
      <c r="M625" s="116"/>
    </row>
    <row r="626" spans="1:13" x14ac:dyDescent="0.35">
      <c r="A626" s="116"/>
      <c r="C626" s="116"/>
      <c r="D626" s="116"/>
      <c r="M626" s="116"/>
    </row>
    <row r="627" spans="1:13" x14ac:dyDescent="0.35">
      <c r="A627" s="116"/>
      <c r="C627" s="116"/>
      <c r="D627" s="116"/>
      <c r="M627" s="116"/>
    </row>
    <row r="628" spans="1:13" x14ac:dyDescent="0.35">
      <c r="A628" s="116"/>
      <c r="C628" s="116"/>
      <c r="D628" s="116"/>
      <c r="M628" s="116"/>
    </row>
    <row r="629" spans="1:13" x14ac:dyDescent="0.35">
      <c r="A629" s="116"/>
      <c r="C629" s="116"/>
      <c r="D629" s="116"/>
      <c r="M629" s="116"/>
    </row>
    <row r="630" spans="1:13" x14ac:dyDescent="0.35">
      <c r="A630" s="116"/>
      <c r="C630" s="116"/>
      <c r="D630" s="116"/>
      <c r="M630" s="116"/>
    </row>
    <row r="631" spans="1:13" x14ac:dyDescent="0.35">
      <c r="A631" s="116"/>
      <c r="C631" s="116"/>
      <c r="D631" s="116"/>
      <c r="M631" s="116"/>
    </row>
    <row r="632" spans="1:13" x14ac:dyDescent="0.35">
      <c r="A632" s="116"/>
      <c r="C632" s="116"/>
      <c r="D632" s="116"/>
      <c r="M632" s="116"/>
    </row>
    <row r="633" spans="1:13" x14ac:dyDescent="0.35">
      <c r="A633" s="116"/>
      <c r="C633" s="116"/>
      <c r="D633" s="116"/>
      <c r="M633" s="116"/>
    </row>
    <row r="634" spans="1:13" x14ac:dyDescent="0.35">
      <c r="A634" s="116"/>
      <c r="C634" s="116"/>
      <c r="D634" s="116"/>
      <c r="M634" s="116"/>
    </row>
    <row r="635" spans="1:13" x14ac:dyDescent="0.35">
      <c r="A635" s="116"/>
      <c r="C635" s="116"/>
      <c r="D635" s="116"/>
      <c r="M635" s="116"/>
    </row>
    <row r="636" spans="1:13" x14ac:dyDescent="0.35">
      <c r="A636" s="116"/>
      <c r="C636" s="116"/>
      <c r="D636" s="116"/>
      <c r="M636" s="116"/>
    </row>
    <row r="637" spans="1:13" x14ac:dyDescent="0.35">
      <c r="A637" s="116"/>
      <c r="C637" s="116"/>
      <c r="D637" s="116"/>
      <c r="M637" s="116"/>
    </row>
    <row r="638" spans="1:13" x14ac:dyDescent="0.35">
      <c r="A638" s="116"/>
      <c r="C638" s="116"/>
      <c r="D638" s="116"/>
      <c r="M638" s="116"/>
    </row>
    <row r="639" spans="1:13" x14ac:dyDescent="0.35">
      <c r="A639" s="116"/>
      <c r="C639" s="116"/>
      <c r="D639" s="116"/>
      <c r="M639" s="116"/>
    </row>
    <row r="640" spans="1:13" x14ac:dyDescent="0.35">
      <c r="A640" s="116"/>
      <c r="C640" s="116"/>
      <c r="D640" s="116"/>
      <c r="M640" s="116"/>
    </row>
    <row r="641" spans="1:13" x14ac:dyDescent="0.35">
      <c r="A641" s="116"/>
      <c r="C641" s="116"/>
      <c r="D641" s="116"/>
      <c r="M641" s="116"/>
    </row>
    <row r="642" spans="1:13" x14ac:dyDescent="0.35">
      <c r="A642" s="116"/>
      <c r="C642" s="116"/>
      <c r="D642" s="116"/>
      <c r="M642" s="116"/>
    </row>
    <row r="643" spans="1:13" x14ac:dyDescent="0.35">
      <c r="A643" s="116"/>
      <c r="C643" s="116"/>
      <c r="D643" s="116"/>
      <c r="M643" s="116"/>
    </row>
    <row r="644" spans="1:13" x14ac:dyDescent="0.35">
      <c r="A644" s="116"/>
      <c r="C644" s="116"/>
      <c r="D644" s="116"/>
      <c r="M644" s="116"/>
    </row>
    <row r="645" spans="1:13" x14ac:dyDescent="0.35">
      <c r="A645" s="116"/>
      <c r="C645" s="116"/>
      <c r="D645" s="116"/>
      <c r="M645" s="116"/>
    </row>
    <row r="646" spans="1:13" x14ac:dyDescent="0.35">
      <c r="A646" s="116"/>
      <c r="C646" s="116"/>
      <c r="D646" s="116"/>
      <c r="M646" s="116"/>
    </row>
    <row r="647" spans="1:13" x14ac:dyDescent="0.35">
      <c r="A647" s="116"/>
      <c r="C647" s="116"/>
      <c r="D647" s="116"/>
      <c r="M647" s="116"/>
    </row>
    <row r="648" spans="1:13" x14ac:dyDescent="0.35">
      <c r="A648" s="116"/>
      <c r="C648" s="116"/>
      <c r="D648" s="116"/>
      <c r="M648" s="116"/>
    </row>
    <row r="649" spans="1:13" x14ac:dyDescent="0.35">
      <c r="A649" s="116"/>
      <c r="C649" s="116"/>
      <c r="D649" s="116"/>
      <c r="M649" s="116"/>
    </row>
    <row r="650" spans="1:13" x14ac:dyDescent="0.35">
      <c r="A650" s="116"/>
      <c r="C650" s="116"/>
      <c r="D650" s="116"/>
      <c r="M650" s="116"/>
    </row>
    <row r="651" spans="1:13" x14ac:dyDescent="0.35">
      <c r="A651" s="116"/>
      <c r="C651" s="116"/>
      <c r="D651" s="116"/>
      <c r="M651" s="116"/>
    </row>
    <row r="652" spans="1:13" x14ac:dyDescent="0.35">
      <c r="A652" s="116"/>
      <c r="C652" s="116"/>
      <c r="D652" s="116"/>
      <c r="M652" s="116"/>
    </row>
    <row r="653" spans="1:13" x14ac:dyDescent="0.35">
      <c r="A653" s="116"/>
      <c r="C653" s="116"/>
      <c r="D653" s="116"/>
      <c r="M653" s="116"/>
    </row>
    <row r="654" spans="1:13" x14ac:dyDescent="0.35">
      <c r="A654" s="116"/>
      <c r="C654" s="116"/>
      <c r="D654" s="116"/>
      <c r="M654" s="116"/>
    </row>
    <row r="655" spans="1:13" x14ac:dyDescent="0.35">
      <c r="A655" s="116"/>
      <c r="C655" s="116"/>
      <c r="D655" s="116"/>
      <c r="M655" s="116"/>
    </row>
    <row r="656" spans="1:13" x14ac:dyDescent="0.35">
      <c r="A656" s="116"/>
      <c r="C656" s="116"/>
      <c r="D656" s="116"/>
      <c r="M656" s="116"/>
    </row>
    <row r="657" spans="1:13" x14ac:dyDescent="0.35">
      <c r="A657" s="116"/>
      <c r="C657" s="116"/>
      <c r="D657" s="116"/>
      <c r="M657" s="116"/>
    </row>
    <row r="658" spans="1:13" x14ac:dyDescent="0.35">
      <c r="A658" s="116"/>
      <c r="C658" s="116"/>
      <c r="D658" s="116"/>
      <c r="M658" s="116"/>
    </row>
    <row r="659" spans="1:13" x14ac:dyDescent="0.35">
      <c r="A659" s="116"/>
      <c r="C659" s="116"/>
      <c r="D659" s="116"/>
      <c r="M659" s="116"/>
    </row>
    <row r="660" spans="1:13" x14ac:dyDescent="0.35">
      <c r="A660" s="116"/>
      <c r="C660" s="116"/>
      <c r="D660" s="116"/>
      <c r="M660" s="116"/>
    </row>
    <row r="661" spans="1:13" x14ac:dyDescent="0.35">
      <c r="A661" s="116"/>
      <c r="C661" s="116"/>
      <c r="D661" s="116"/>
      <c r="M661" s="116"/>
    </row>
    <row r="662" spans="1:13" x14ac:dyDescent="0.35">
      <c r="A662" s="116"/>
      <c r="C662" s="116"/>
      <c r="D662" s="116"/>
      <c r="M662" s="116"/>
    </row>
    <row r="663" spans="1:13" x14ac:dyDescent="0.35">
      <c r="A663" s="116"/>
      <c r="C663" s="116"/>
      <c r="D663" s="116"/>
      <c r="M663" s="116"/>
    </row>
    <row r="664" spans="1:13" x14ac:dyDescent="0.35">
      <c r="A664" s="116"/>
      <c r="C664" s="116"/>
      <c r="D664" s="116"/>
      <c r="M664" s="116"/>
    </row>
    <row r="665" spans="1:13" x14ac:dyDescent="0.35">
      <c r="A665" s="116"/>
      <c r="C665" s="116"/>
      <c r="D665" s="116"/>
      <c r="M665" s="116"/>
    </row>
    <row r="666" spans="1:13" x14ac:dyDescent="0.35">
      <c r="A666" s="116"/>
      <c r="C666" s="116"/>
      <c r="D666" s="116"/>
      <c r="M666" s="116"/>
    </row>
    <row r="667" spans="1:13" x14ac:dyDescent="0.35">
      <c r="A667" s="116"/>
      <c r="C667" s="116"/>
      <c r="D667" s="116"/>
      <c r="M667" s="116"/>
    </row>
    <row r="668" spans="1:13" x14ac:dyDescent="0.35">
      <c r="A668" s="116"/>
      <c r="C668" s="116"/>
      <c r="D668" s="116"/>
      <c r="M668" s="116"/>
    </row>
    <row r="669" spans="1:13" x14ac:dyDescent="0.35">
      <c r="A669" s="116"/>
      <c r="C669" s="116"/>
      <c r="D669" s="116"/>
      <c r="M669" s="116"/>
    </row>
    <row r="670" spans="1:13" x14ac:dyDescent="0.35">
      <c r="A670" s="116"/>
      <c r="C670" s="116"/>
      <c r="D670" s="116"/>
      <c r="M670" s="116"/>
    </row>
    <row r="671" spans="1:13" x14ac:dyDescent="0.35">
      <c r="A671" s="116"/>
      <c r="C671" s="116"/>
      <c r="D671" s="116"/>
      <c r="M671" s="116"/>
    </row>
    <row r="672" spans="1:13" x14ac:dyDescent="0.35">
      <c r="A672" s="116"/>
      <c r="C672" s="116"/>
      <c r="D672" s="116"/>
      <c r="M672" s="116"/>
    </row>
    <row r="673" spans="1:13" x14ac:dyDescent="0.35">
      <c r="A673" s="116"/>
      <c r="C673" s="116"/>
      <c r="D673" s="116"/>
      <c r="M673" s="116"/>
    </row>
    <row r="674" spans="1:13" x14ac:dyDescent="0.35">
      <c r="A674" s="116"/>
      <c r="C674" s="116"/>
      <c r="D674" s="116"/>
      <c r="M674" s="116"/>
    </row>
    <row r="675" spans="1:13" x14ac:dyDescent="0.35">
      <c r="A675" s="116"/>
      <c r="C675" s="116"/>
      <c r="D675" s="116"/>
      <c r="M675" s="116"/>
    </row>
    <row r="676" spans="1:13" x14ac:dyDescent="0.35">
      <c r="A676" s="116"/>
      <c r="C676" s="116"/>
      <c r="D676" s="116"/>
      <c r="M676" s="116"/>
    </row>
    <row r="677" spans="1:13" x14ac:dyDescent="0.35">
      <c r="A677" s="116"/>
      <c r="C677" s="116"/>
      <c r="D677" s="116"/>
      <c r="M677" s="116"/>
    </row>
    <row r="678" spans="1:13" x14ac:dyDescent="0.35">
      <c r="A678" s="116"/>
      <c r="C678" s="116"/>
      <c r="D678" s="116"/>
      <c r="M678" s="116"/>
    </row>
    <row r="679" spans="1:13" x14ac:dyDescent="0.35">
      <c r="A679" s="116"/>
      <c r="C679" s="116"/>
      <c r="D679" s="116"/>
      <c r="M679" s="116"/>
    </row>
    <row r="680" spans="1:13" x14ac:dyDescent="0.35">
      <c r="A680" s="116"/>
      <c r="C680" s="116"/>
      <c r="D680" s="116"/>
      <c r="M680" s="116"/>
    </row>
    <row r="681" spans="1:13" x14ac:dyDescent="0.35">
      <c r="A681" s="116"/>
      <c r="C681" s="116"/>
      <c r="D681" s="116"/>
      <c r="M681" s="116"/>
    </row>
    <row r="682" spans="1:13" x14ac:dyDescent="0.35">
      <c r="A682" s="116"/>
      <c r="C682" s="116"/>
      <c r="D682" s="116"/>
      <c r="M682" s="116"/>
    </row>
    <row r="683" spans="1:13" x14ac:dyDescent="0.35">
      <c r="A683" s="116"/>
      <c r="C683" s="116"/>
      <c r="D683" s="116"/>
      <c r="M683" s="116"/>
    </row>
    <row r="684" spans="1:13" x14ac:dyDescent="0.35">
      <c r="A684" s="116"/>
      <c r="C684" s="116"/>
      <c r="D684" s="116"/>
      <c r="M684" s="116"/>
    </row>
    <row r="685" spans="1:13" x14ac:dyDescent="0.35">
      <c r="A685" s="116"/>
      <c r="C685" s="116"/>
      <c r="D685" s="116"/>
      <c r="M685" s="116"/>
    </row>
    <row r="686" spans="1:13" x14ac:dyDescent="0.35">
      <c r="A686" s="116"/>
      <c r="C686" s="116"/>
      <c r="D686" s="116"/>
      <c r="M686" s="116"/>
    </row>
    <row r="687" spans="1:13" x14ac:dyDescent="0.35">
      <c r="A687" s="116"/>
      <c r="C687" s="116"/>
      <c r="D687" s="116"/>
      <c r="M687" s="116"/>
    </row>
    <row r="688" spans="1:13" x14ac:dyDescent="0.35">
      <c r="A688" s="116"/>
      <c r="C688" s="116"/>
      <c r="D688" s="116"/>
      <c r="M688" s="116"/>
    </row>
    <row r="689" spans="1:13" x14ac:dyDescent="0.35">
      <c r="A689" s="116"/>
      <c r="C689" s="116"/>
      <c r="D689" s="116"/>
      <c r="M689" s="116"/>
    </row>
    <row r="690" spans="1:13" x14ac:dyDescent="0.35">
      <c r="A690" s="116"/>
      <c r="C690" s="116"/>
      <c r="D690" s="116"/>
      <c r="M690" s="116"/>
    </row>
    <row r="691" spans="1:13" x14ac:dyDescent="0.35">
      <c r="A691" s="116"/>
      <c r="C691" s="116"/>
      <c r="D691" s="116"/>
      <c r="M691" s="116"/>
    </row>
    <row r="692" spans="1:13" x14ac:dyDescent="0.35">
      <c r="A692" s="116"/>
      <c r="C692" s="116"/>
      <c r="D692" s="116"/>
      <c r="M692" s="116"/>
    </row>
    <row r="693" spans="1:13" x14ac:dyDescent="0.35">
      <c r="A693" s="116"/>
      <c r="C693" s="116"/>
      <c r="D693" s="116"/>
      <c r="M693" s="116"/>
    </row>
    <row r="694" spans="1:13" x14ac:dyDescent="0.35">
      <c r="A694" s="116"/>
      <c r="C694" s="116"/>
      <c r="D694" s="116"/>
      <c r="M694" s="116"/>
    </row>
    <row r="695" spans="1:13" x14ac:dyDescent="0.35">
      <c r="A695" s="116"/>
      <c r="C695" s="116"/>
      <c r="D695" s="116"/>
      <c r="M695" s="116"/>
    </row>
    <row r="696" spans="1:13" x14ac:dyDescent="0.35">
      <c r="A696" s="116"/>
      <c r="C696" s="116"/>
      <c r="D696" s="116"/>
      <c r="M696" s="116"/>
    </row>
    <row r="697" spans="1:13" x14ac:dyDescent="0.35">
      <c r="A697" s="116"/>
      <c r="C697" s="116"/>
      <c r="D697" s="116"/>
      <c r="M697" s="116"/>
    </row>
    <row r="698" spans="1:13" x14ac:dyDescent="0.35">
      <c r="A698" s="116"/>
      <c r="C698" s="116"/>
      <c r="D698" s="116"/>
      <c r="M698" s="116"/>
    </row>
    <row r="699" spans="1:13" x14ac:dyDescent="0.35">
      <c r="A699" s="116"/>
      <c r="C699" s="116"/>
      <c r="D699" s="116"/>
      <c r="M699" s="116"/>
    </row>
    <row r="700" spans="1:13" x14ac:dyDescent="0.35">
      <c r="A700" s="116"/>
      <c r="C700" s="116"/>
      <c r="D700" s="116"/>
      <c r="M700" s="116"/>
    </row>
    <row r="701" spans="1:13" x14ac:dyDescent="0.35">
      <c r="A701" s="116"/>
      <c r="C701" s="116"/>
      <c r="D701" s="116"/>
      <c r="M701" s="116"/>
    </row>
    <row r="702" spans="1:13" x14ac:dyDescent="0.35">
      <c r="A702" s="116"/>
      <c r="C702" s="116"/>
      <c r="D702" s="116"/>
      <c r="M702" s="116"/>
    </row>
    <row r="703" spans="1:13" x14ac:dyDescent="0.35">
      <c r="A703" s="116"/>
      <c r="C703" s="116"/>
      <c r="D703" s="116"/>
      <c r="M703" s="116"/>
    </row>
    <row r="704" spans="1:13" x14ac:dyDescent="0.35">
      <c r="A704" s="116"/>
      <c r="C704" s="116"/>
      <c r="D704" s="116"/>
      <c r="M704" s="116"/>
    </row>
    <row r="705" spans="1:13" x14ac:dyDescent="0.35">
      <c r="A705" s="116"/>
      <c r="C705" s="116"/>
      <c r="D705" s="116"/>
      <c r="M705" s="116"/>
    </row>
    <row r="706" spans="1:13" x14ac:dyDescent="0.35">
      <c r="A706" s="116"/>
      <c r="C706" s="116"/>
      <c r="D706" s="116"/>
      <c r="M706" s="116"/>
    </row>
    <row r="707" spans="1:13" x14ac:dyDescent="0.35">
      <c r="A707" s="116"/>
      <c r="C707" s="116"/>
      <c r="D707" s="116"/>
      <c r="M707" s="116"/>
    </row>
    <row r="708" spans="1:13" x14ac:dyDescent="0.35">
      <c r="A708" s="116"/>
      <c r="C708" s="116"/>
      <c r="D708" s="116"/>
      <c r="M708" s="116"/>
    </row>
    <row r="709" spans="1:13" x14ac:dyDescent="0.35">
      <c r="A709" s="116"/>
      <c r="C709" s="116"/>
      <c r="D709" s="116"/>
      <c r="M709" s="116"/>
    </row>
    <row r="710" spans="1:13" x14ac:dyDescent="0.35">
      <c r="A710" s="116"/>
      <c r="C710" s="116"/>
      <c r="D710" s="116"/>
      <c r="M710" s="116"/>
    </row>
    <row r="711" spans="1:13" x14ac:dyDescent="0.35">
      <c r="A711" s="116"/>
      <c r="C711" s="116"/>
      <c r="D711" s="116"/>
      <c r="M711" s="116"/>
    </row>
    <row r="712" spans="1:13" x14ac:dyDescent="0.35">
      <c r="A712" s="116"/>
      <c r="C712" s="116"/>
      <c r="D712" s="116"/>
      <c r="M712" s="116"/>
    </row>
    <row r="713" spans="1:13" x14ac:dyDescent="0.35">
      <c r="A713" s="116"/>
      <c r="C713" s="116"/>
      <c r="D713" s="116"/>
      <c r="M713" s="116"/>
    </row>
    <row r="714" spans="1:13" x14ac:dyDescent="0.35">
      <c r="A714" s="116"/>
      <c r="C714" s="116"/>
      <c r="D714" s="116"/>
      <c r="M714" s="116"/>
    </row>
    <row r="715" spans="1:13" x14ac:dyDescent="0.35">
      <c r="A715" s="116"/>
      <c r="C715" s="116"/>
      <c r="D715" s="116"/>
      <c r="M715" s="116"/>
    </row>
    <row r="716" spans="1:13" x14ac:dyDescent="0.35">
      <c r="A716" s="116"/>
      <c r="C716" s="116"/>
      <c r="D716" s="116"/>
      <c r="M716" s="116"/>
    </row>
    <row r="717" spans="1:13" x14ac:dyDescent="0.35">
      <c r="A717" s="116"/>
      <c r="C717" s="116"/>
      <c r="D717" s="116"/>
      <c r="M717" s="116"/>
    </row>
    <row r="718" spans="1:13" x14ac:dyDescent="0.35">
      <c r="A718" s="116"/>
      <c r="C718" s="116"/>
      <c r="D718" s="116"/>
      <c r="M718" s="116"/>
    </row>
    <row r="719" spans="1:13" x14ac:dyDescent="0.35">
      <c r="A719" s="116"/>
      <c r="C719" s="116"/>
      <c r="D719" s="116"/>
      <c r="M719" s="116"/>
    </row>
    <row r="720" spans="1:13" x14ac:dyDescent="0.35">
      <c r="A720" s="116"/>
      <c r="C720" s="116"/>
      <c r="D720" s="116"/>
      <c r="M720" s="116"/>
    </row>
    <row r="721" spans="1:13" x14ac:dyDescent="0.35">
      <c r="A721" s="116"/>
      <c r="C721" s="116"/>
      <c r="D721" s="116"/>
      <c r="M721" s="116"/>
    </row>
    <row r="722" spans="1:13" x14ac:dyDescent="0.35">
      <c r="A722" s="116"/>
      <c r="C722" s="116"/>
      <c r="D722" s="116"/>
      <c r="M722" s="116"/>
    </row>
    <row r="723" spans="1:13" x14ac:dyDescent="0.35">
      <c r="A723" s="116"/>
      <c r="C723" s="116"/>
      <c r="D723" s="116"/>
      <c r="M723" s="116"/>
    </row>
    <row r="724" spans="1:13" x14ac:dyDescent="0.35">
      <c r="A724" s="116"/>
      <c r="C724" s="116"/>
      <c r="D724" s="116"/>
      <c r="M724" s="116"/>
    </row>
    <row r="725" spans="1:13" x14ac:dyDescent="0.35">
      <c r="A725" s="116"/>
      <c r="C725" s="116"/>
      <c r="D725" s="116"/>
      <c r="M725" s="116"/>
    </row>
    <row r="726" spans="1:13" x14ac:dyDescent="0.35">
      <c r="A726" s="116"/>
      <c r="C726" s="116"/>
      <c r="D726" s="116"/>
      <c r="M726" s="116"/>
    </row>
    <row r="727" spans="1:13" x14ac:dyDescent="0.35">
      <c r="A727" s="116"/>
      <c r="C727" s="116"/>
      <c r="D727" s="116"/>
      <c r="M727" s="116"/>
    </row>
    <row r="728" spans="1:13" x14ac:dyDescent="0.35">
      <c r="A728" s="116"/>
      <c r="C728" s="116"/>
      <c r="D728" s="116"/>
      <c r="M728" s="116"/>
    </row>
    <row r="729" spans="1:13" x14ac:dyDescent="0.35">
      <c r="A729" s="116"/>
      <c r="C729" s="116"/>
      <c r="D729" s="116"/>
      <c r="M729" s="116"/>
    </row>
    <row r="730" spans="1:13" x14ac:dyDescent="0.35">
      <c r="A730" s="116"/>
      <c r="C730" s="116"/>
      <c r="D730" s="116"/>
      <c r="M730" s="116"/>
    </row>
    <row r="731" spans="1:13" x14ac:dyDescent="0.35">
      <c r="A731" s="116"/>
      <c r="C731" s="116"/>
      <c r="D731" s="116"/>
      <c r="M731" s="116"/>
    </row>
    <row r="732" spans="1:13" x14ac:dyDescent="0.35">
      <c r="A732" s="116"/>
      <c r="C732" s="116"/>
      <c r="D732" s="116"/>
      <c r="M732" s="116"/>
    </row>
    <row r="733" spans="1:13" x14ac:dyDescent="0.35">
      <c r="A733" s="116"/>
      <c r="C733" s="116"/>
      <c r="D733" s="116"/>
      <c r="M733" s="116"/>
    </row>
    <row r="734" spans="1:13" x14ac:dyDescent="0.35">
      <c r="A734" s="116"/>
      <c r="C734" s="116"/>
      <c r="D734" s="116"/>
      <c r="M734" s="116"/>
    </row>
    <row r="735" spans="1:13" x14ac:dyDescent="0.35">
      <c r="A735" s="116"/>
      <c r="C735" s="116"/>
      <c r="D735" s="116"/>
      <c r="M735" s="116"/>
    </row>
    <row r="736" spans="1:13" x14ac:dyDescent="0.35">
      <c r="A736" s="116"/>
      <c r="C736" s="116"/>
      <c r="D736" s="116"/>
      <c r="M736" s="116"/>
    </row>
    <row r="737" spans="1:13" x14ac:dyDescent="0.35">
      <c r="A737" s="116"/>
      <c r="C737" s="116"/>
      <c r="D737" s="116"/>
      <c r="M737" s="116"/>
    </row>
    <row r="738" spans="1:13" x14ac:dyDescent="0.35">
      <c r="A738" s="116"/>
      <c r="C738" s="116"/>
      <c r="D738" s="116"/>
      <c r="M738" s="116"/>
    </row>
    <row r="739" spans="1:13" x14ac:dyDescent="0.35">
      <c r="A739" s="116"/>
      <c r="C739" s="116"/>
      <c r="D739" s="116"/>
      <c r="M739" s="116"/>
    </row>
    <row r="740" spans="1:13" x14ac:dyDescent="0.35">
      <c r="A740" s="116"/>
      <c r="C740" s="116"/>
      <c r="D740" s="116"/>
      <c r="M740" s="116"/>
    </row>
    <row r="741" spans="1:13" x14ac:dyDescent="0.35">
      <c r="A741" s="116"/>
      <c r="C741" s="116"/>
      <c r="D741" s="116"/>
      <c r="M741" s="116"/>
    </row>
    <row r="742" spans="1:13" x14ac:dyDescent="0.35">
      <c r="A742" s="116"/>
      <c r="C742" s="116"/>
      <c r="D742" s="116"/>
      <c r="M742" s="116"/>
    </row>
    <row r="743" spans="1:13" x14ac:dyDescent="0.35">
      <c r="A743" s="116"/>
      <c r="C743" s="116"/>
      <c r="D743" s="116"/>
      <c r="M743" s="116"/>
    </row>
    <row r="744" spans="1:13" x14ac:dyDescent="0.35">
      <c r="A744" s="116"/>
      <c r="C744" s="116"/>
      <c r="D744" s="116"/>
      <c r="M744" s="116"/>
    </row>
    <row r="745" spans="1:13" x14ac:dyDescent="0.35">
      <c r="A745" s="116"/>
      <c r="C745" s="116"/>
      <c r="D745" s="116"/>
      <c r="M745" s="116"/>
    </row>
    <row r="746" spans="1:13" x14ac:dyDescent="0.35">
      <c r="A746" s="116"/>
      <c r="C746" s="116"/>
      <c r="D746" s="116"/>
      <c r="M746" s="116"/>
    </row>
    <row r="747" spans="1:13" x14ac:dyDescent="0.35">
      <c r="A747" s="116"/>
      <c r="C747" s="116"/>
      <c r="D747" s="116"/>
      <c r="M747" s="116"/>
    </row>
    <row r="748" spans="1:13" x14ac:dyDescent="0.35">
      <c r="A748" s="116"/>
      <c r="C748" s="116"/>
      <c r="D748" s="116"/>
      <c r="M748" s="116"/>
    </row>
    <row r="749" spans="1:13" x14ac:dyDescent="0.35">
      <c r="A749" s="116"/>
      <c r="C749" s="116"/>
      <c r="D749" s="116"/>
      <c r="M749" s="116"/>
    </row>
    <row r="750" spans="1:13" x14ac:dyDescent="0.35">
      <c r="A750" s="116"/>
      <c r="C750" s="116"/>
      <c r="D750" s="116"/>
      <c r="M750" s="116"/>
    </row>
    <row r="751" spans="1:13" x14ac:dyDescent="0.35">
      <c r="A751" s="116"/>
      <c r="C751" s="116"/>
      <c r="D751" s="116"/>
      <c r="M751" s="116"/>
    </row>
    <row r="752" spans="1:13" x14ac:dyDescent="0.35">
      <c r="A752" s="116"/>
      <c r="C752" s="116"/>
      <c r="D752" s="116"/>
      <c r="M752" s="116"/>
    </row>
    <row r="753" spans="1:13" x14ac:dyDescent="0.35">
      <c r="A753" s="116"/>
      <c r="C753" s="116"/>
      <c r="D753" s="116"/>
      <c r="M753" s="116"/>
    </row>
    <row r="754" spans="1:13" x14ac:dyDescent="0.35">
      <c r="A754" s="116"/>
      <c r="C754" s="116"/>
      <c r="D754" s="116"/>
      <c r="M754" s="116"/>
    </row>
    <row r="755" spans="1:13" x14ac:dyDescent="0.35">
      <c r="A755" s="116"/>
      <c r="C755" s="116"/>
      <c r="D755" s="116"/>
      <c r="M755" s="116"/>
    </row>
    <row r="756" spans="1:13" x14ac:dyDescent="0.35">
      <c r="A756" s="116"/>
      <c r="C756" s="116"/>
      <c r="D756" s="116"/>
      <c r="M756" s="116"/>
    </row>
    <row r="757" spans="1:13" x14ac:dyDescent="0.35">
      <c r="A757" s="116"/>
      <c r="C757" s="116"/>
      <c r="D757" s="116"/>
      <c r="M757" s="116"/>
    </row>
    <row r="758" spans="1:13" x14ac:dyDescent="0.35">
      <c r="A758" s="116"/>
      <c r="C758" s="116"/>
      <c r="D758" s="116"/>
      <c r="M758" s="116"/>
    </row>
    <row r="759" spans="1:13" x14ac:dyDescent="0.35">
      <c r="A759" s="116"/>
      <c r="C759" s="116"/>
      <c r="D759" s="116"/>
      <c r="M759" s="116"/>
    </row>
    <row r="760" spans="1:13" x14ac:dyDescent="0.35">
      <c r="A760" s="116"/>
      <c r="C760" s="116"/>
      <c r="D760" s="116"/>
      <c r="M760" s="116"/>
    </row>
    <row r="761" spans="1:13" x14ac:dyDescent="0.35">
      <c r="A761" s="116"/>
      <c r="C761" s="116"/>
      <c r="D761" s="116"/>
      <c r="M761" s="116"/>
    </row>
    <row r="762" spans="1:13" x14ac:dyDescent="0.35">
      <c r="A762" s="116"/>
      <c r="C762" s="116"/>
      <c r="D762" s="116"/>
      <c r="M762" s="116"/>
    </row>
    <row r="763" spans="1:13" x14ac:dyDescent="0.35">
      <c r="A763" s="116"/>
      <c r="C763" s="116"/>
      <c r="D763" s="116"/>
      <c r="M763" s="116"/>
    </row>
    <row r="764" spans="1:13" x14ac:dyDescent="0.35">
      <c r="A764" s="116"/>
      <c r="C764" s="116"/>
      <c r="D764" s="116"/>
      <c r="M764" s="116"/>
    </row>
    <row r="765" spans="1:13" x14ac:dyDescent="0.35">
      <c r="A765" s="116"/>
      <c r="C765" s="116"/>
      <c r="D765" s="116"/>
      <c r="M765" s="116"/>
    </row>
    <row r="766" spans="1:13" x14ac:dyDescent="0.35">
      <c r="A766" s="116"/>
      <c r="C766" s="116"/>
      <c r="D766" s="116"/>
      <c r="M766" s="116"/>
    </row>
    <row r="767" spans="1:13" x14ac:dyDescent="0.35">
      <c r="A767" s="116"/>
      <c r="C767" s="116"/>
      <c r="D767" s="116"/>
      <c r="M767" s="116"/>
    </row>
    <row r="768" spans="1:13" x14ac:dyDescent="0.35">
      <c r="A768" s="116"/>
      <c r="C768" s="116"/>
      <c r="D768" s="116"/>
      <c r="M768" s="116"/>
    </row>
    <row r="769" spans="1:13" x14ac:dyDescent="0.35">
      <c r="A769" s="116"/>
      <c r="C769" s="116"/>
      <c r="D769" s="116"/>
      <c r="M769" s="116"/>
    </row>
    <row r="770" spans="1:13" x14ac:dyDescent="0.35">
      <c r="A770" s="116"/>
      <c r="C770" s="116"/>
      <c r="D770" s="116"/>
      <c r="M770" s="116"/>
    </row>
    <row r="771" spans="1:13" x14ac:dyDescent="0.35">
      <c r="A771" s="116"/>
      <c r="C771" s="116"/>
      <c r="D771" s="116"/>
      <c r="M771" s="116"/>
    </row>
    <row r="772" spans="1:13" x14ac:dyDescent="0.35">
      <c r="A772" s="116"/>
      <c r="C772" s="116"/>
      <c r="D772" s="116"/>
      <c r="M772" s="116"/>
    </row>
    <row r="773" spans="1:13" x14ac:dyDescent="0.35">
      <c r="A773" s="116"/>
      <c r="C773" s="116"/>
      <c r="D773" s="116"/>
      <c r="M773" s="116"/>
    </row>
    <row r="774" spans="1:13" x14ac:dyDescent="0.35">
      <c r="A774" s="116"/>
      <c r="C774" s="116"/>
      <c r="D774" s="116"/>
      <c r="M774" s="116"/>
    </row>
    <row r="775" spans="1:13" x14ac:dyDescent="0.35">
      <c r="A775" s="116"/>
      <c r="C775" s="116"/>
      <c r="D775" s="116"/>
      <c r="M775" s="116"/>
    </row>
    <row r="776" spans="1:13" x14ac:dyDescent="0.35">
      <c r="A776" s="116"/>
      <c r="C776" s="116"/>
      <c r="D776" s="116"/>
      <c r="M776" s="116"/>
    </row>
    <row r="777" spans="1:13" x14ac:dyDescent="0.35">
      <c r="A777" s="116"/>
      <c r="C777" s="116"/>
      <c r="D777" s="116"/>
      <c r="M777" s="116"/>
    </row>
    <row r="778" spans="1:13" x14ac:dyDescent="0.35">
      <c r="A778" s="116"/>
      <c r="C778" s="116"/>
      <c r="D778" s="116"/>
      <c r="M778" s="116"/>
    </row>
    <row r="779" spans="1:13" x14ac:dyDescent="0.35">
      <c r="A779" s="116"/>
      <c r="C779" s="116"/>
      <c r="D779" s="116"/>
      <c r="M779" s="116"/>
    </row>
    <row r="780" spans="1:13" x14ac:dyDescent="0.35">
      <c r="A780" s="116"/>
      <c r="C780" s="116"/>
      <c r="D780" s="116"/>
      <c r="M780" s="116"/>
    </row>
    <row r="781" spans="1:13" x14ac:dyDescent="0.35">
      <c r="A781" s="116"/>
      <c r="C781" s="116"/>
      <c r="D781" s="116"/>
      <c r="M781" s="116"/>
    </row>
    <row r="782" spans="1:13" x14ac:dyDescent="0.35">
      <c r="A782" s="116"/>
      <c r="C782" s="116"/>
      <c r="D782" s="116"/>
      <c r="M782" s="116"/>
    </row>
    <row r="783" spans="1:13" x14ac:dyDescent="0.35">
      <c r="A783" s="116"/>
      <c r="C783" s="116"/>
      <c r="D783" s="116"/>
      <c r="M783" s="116"/>
    </row>
    <row r="784" spans="1:13" x14ac:dyDescent="0.35">
      <c r="A784" s="116"/>
      <c r="C784" s="116"/>
      <c r="D784" s="116"/>
      <c r="M784" s="116"/>
    </row>
    <row r="785" spans="1:13" x14ac:dyDescent="0.35">
      <c r="A785" s="116"/>
      <c r="C785" s="116"/>
      <c r="D785" s="116"/>
      <c r="M785" s="116"/>
    </row>
    <row r="786" spans="1:13" x14ac:dyDescent="0.35">
      <c r="A786" s="116"/>
      <c r="C786" s="116"/>
      <c r="D786" s="116"/>
      <c r="M786" s="116"/>
    </row>
    <row r="787" spans="1:13" x14ac:dyDescent="0.35">
      <c r="A787" s="116"/>
      <c r="C787" s="116"/>
      <c r="D787" s="116"/>
      <c r="M787" s="116"/>
    </row>
    <row r="788" spans="1:13" x14ac:dyDescent="0.35">
      <c r="A788" s="116"/>
      <c r="C788" s="116"/>
      <c r="D788" s="116"/>
      <c r="M788" s="116"/>
    </row>
    <row r="789" spans="1:13" x14ac:dyDescent="0.35">
      <c r="A789" s="116"/>
      <c r="C789" s="116"/>
      <c r="D789" s="116"/>
      <c r="M789" s="116"/>
    </row>
    <row r="790" spans="1:13" x14ac:dyDescent="0.35">
      <c r="A790" s="116"/>
      <c r="C790" s="116"/>
      <c r="D790" s="116"/>
      <c r="M790" s="116"/>
    </row>
    <row r="791" spans="1:13" x14ac:dyDescent="0.35">
      <c r="A791" s="116"/>
      <c r="C791" s="116"/>
      <c r="D791" s="116"/>
      <c r="M791" s="116"/>
    </row>
    <row r="792" spans="1:13" x14ac:dyDescent="0.35">
      <c r="A792" s="116"/>
      <c r="C792" s="116"/>
      <c r="D792" s="116"/>
      <c r="M792" s="116"/>
    </row>
    <row r="793" spans="1:13" x14ac:dyDescent="0.35">
      <c r="A793" s="116"/>
      <c r="C793" s="116"/>
      <c r="D793" s="116"/>
      <c r="M793" s="116"/>
    </row>
    <row r="794" spans="1:13" x14ac:dyDescent="0.35">
      <c r="A794" s="116"/>
      <c r="C794" s="116"/>
      <c r="D794" s="116"/>
      <c r="M794" s="116"/>
    </row>
    <row r="795" spans="1:13" x14ac:dyDescent="0.35">
      <c r="A795" s="116"/>
      <c r="C795" s="116"/>
      <c r="D795" s="116"/>
      <c r="M795" s="116"/>
    </row>
    <row r="796" spans="1:13" x14ac:dyDescent="0.35">
      <c r="A796" s="116"/>
      <c r="C796" s="116"/>
      <c r="D796" s="116"/>
      <c r="M796" s="116"/>
    </row>
    <row r="797" spans="1:13" x14ac:dyDescent="0.35">
      <c r="A797" s="116"/>
      <c r="C797" s="116"/>
      <c r="D797" s="116"/>
      <c r="M797" s="116"/>
    </row>
    <row r="798" spans="1:13" x14ac:dyDescent="0.35">
      <c r="A798" s="116"/>
      <c r="C798" s="116"/>
      <c r="D798" s="116"/>
      <c r="M798" s="116"/>
    </row>
    <row r="799" spans="1:13" x14ac:dyDescent="0.35">
      <c r="A799" s="116"/>
      <c r="C799" s="116"/>
      <c r="D799" s="116"/>
      <c r="M799" s="116"/>
    </row>
    <row r="800" spans="1:13" x14ac:dyDescent="0.35">
      <c r="A800" s="116"/>
      <c r="C800" s="116"/>
      <c r="D800" s="116"/>
      <c r="M800" s="116"/>
    </row>
    <row r="801" spans="1:13" x14ac:dyDescent="0.35">
      <c r="A801" s="116"/>
      <c r="C801" s="116"/>
      <c r="D801" s="116"/>
      <c r="M801" s="116"/>
    </row>
    <row r="802" spans="1:13" x14ac:dyDescent="0.35">
      <c r="A802" s="116"/>
      <c r="C802" s="116"/>
      <c r="D802" s="116"/>
      <c r="M802" s="116"/>
    </row>
    <row r="803" spans="1:13" x14ac:dyDescent="0.35">
      <c r="A803" s="116"/>
      <c r="C803" s="116"/>
      <c r="D803" s="116"/>
      <c r="M803" s="116"/>
    </row>
    <row r="804" spans="1:13" x14ac:dyDescent="0.35">
      <c r="A804" s="116"/>
      <c r="C804" s="116"/>
      <c r="D804" s="116"/>
      <c r="M804" s="116"/>
    </row>
    <row r="805" spans="1:13" x14ac:dyDescent="0.35">
      <c r="A805" s="116"/>
      <c r="C805" s="116"/>
      <c r="D805" s="116"/>
      <c r="M805" s="116"/>
    </row>
    <row r="806" spans="1:13" x14ac:dyDescent="0.35">
      <c r="A806" s="116"/>
      <c r="C806" s="116"/>
      <c r="D806" s="116"/>
      <c r="M806" s="116"/>
    </row>
    <row r="807" spans="1:13" x14ac:dyDescent="0.35">
      <c r="A807" s="116"/>
      <c r="C807" s="116"/>
      <c r="D807" s="116"/>
      <c r="M807" s="116"/>
    </row>
    <row r="808" spans="1:13" x14ac:dyDescent="0.35">
      <c r="A808" s="116"/>
      <c r="C808" s="116"/>
      <c r="D808" s="116"/>
      <c r="M808" s="116"/>
    </row>
    <row r="809" spans="1:13" x14ac:dyDescent="0.35">
      <c r="A809" s="116"/>
      <c r="C809" s="116"/>
      <c r="D809" s="116"/>
      <c r="M809" s="116"/>
    </row>
    <row r="810" spans="1:13" x14ac:dyDescent="0.35">
      <c r="A810" s="116"/>
      <c r="C810" s="116"/>
      <c r="D810" s="116"/>
      <c r="M810" s="116"/>
    </row>
    <row r="811" spans="1:13" x14ac:dyDescent="0.35">
      <c r="A811" s="116"/>
      <c r="C811" s="116"/>
      <c r="D811" s="116"/>
      <c r="M811" s="116"/>
    </row>
    <row r="812" spans="1:13" x14ac:dyDescent="0.35">
      <c r="A812" s="116"/>
      <c r="C812" s="116"/>
      <c r="D812" s="116"/>
      <c r="M812" s="116"/>
    </row>
    <row r="813" spans="1:13" x14ac:dyDescent="0.35">
      <c r="A813" s="116"/>
      <c r="C813" s="116"/>
      <c r="D813" s="116"/>
      <c r="M813" s="116"/>
    </row>
    <row r="814" spans="1:13" x14ac:dyDescent="0.35">
      <c r="A814" s="116"/>
      <c r="C814" s="116"/>
      <c r="D814" s="116"/>
      <c r="M814" s="116"/>
    </row>
    <row r="815" spans="1:13" x14ac:dyDescent="0.35">
      <c r="A815" s="116"/>
      <c r="C815" s="116"/>
      <c r="D815" s="116"/>
      <c r="M815" s="116"/>
    </row>
    <row r="816" spans="1:13" x14ac:dyDescent="0.35">
      <c r="A816" s="116"/>
      <c r="C816" s="116"/>
      <c r="D816" s="116"/>
      <c r="M816" s="116"/>
    </row>
    <row r="817" spans="1:13" x14ac:dyDescent="0.35">
      <c r="A817" s="116"/>
      <c r="C817" s="116"/>
      <c r="D817" s="116"/>
      <c r="M817" s="116"/>
    </row>
    <row r="818" spans="1:13" x14ac:dyDescent="0.35">
      <c r="A818" s="116"/>
      <c r="C818" s="116"/>
      <c r="D818" s="116"/>
      <c r="M818" s="116"/>
    </row>
    <row r="819" spans="1:13" x14ac:dyDescent="0.35">
      <c r="A819" s="116"/>
      <c r="C819" s="116"/>
      <c r="D819" s="116"/>
      <c r="M819" s="116"/>
    </row>
    <row r="820" spans="1:13" x14ac:dyDescent="0.35">
      <c r="A820" s="116"/>
      <c r="C820" s="116"/>
      <c r="D820" s="116"/>
      <c r="M820" s="116"/>
    </row>
    <row r="821" spans="1:13" x14ac:dyDescent="0.35">
      <c r="A821" s="116"/>
      <c r="C821" s="116"/>
      <c r="D821" s="116"/>
      <c r="M821" s="116"/>
    </row>
    <row r="822" spans="1:13" x14ac:dyDescent="0.35">
      <c r="A822" s="116"/>
      <c r="C822" s="116"/>
      <c r="D822" s="116"/>
      <c r="M822" s="116"/>
    </row>
    <row r="823" spans="1:13" x14ac:dyDescent="0.35">
      <c r="A823" s="116"/>
      <c r="C823" s="116"/>
      <c r="D823" s="116"/>
      <c r="M823" s="116"/>
    </row>
    <row r="824" spans="1:13" x14ac:dyDescent="0.35">
      <c r="A824" s="116"/>
      <c r="C824" s="116"/>
      <c r="D824" s="116"/>
      <c r="M824" s="116"/>
    </row>
    <row r="825" spans="1:13" x14ac:dyDescent="0.35">
      <c r="A825" s="116"/>
      <c r="C825" s="116"/>
      <c r="D825" s="116"/>
      <c r="M825" s="116"/>
    </row>
    <row r="826" spans="1:13" x14ac:dyDescent="0.35">
      <c r="A826" s="116"/>
      <c r="C826" s="116"/>
      <c r="D826" s="116"/>
      <c r="M826" s="116"/>
    </row>
    <row r="827" spans="1:13" x14ac:dyDescent="0.35">
      <c r="A827" s="116"/>
      <c r="C827" s="116"/>
      <c r="D827" s="116"/>
      <c r="M827" s="116"/>
    </row>
    <row r="828" spans="1:13" x14ac:dyDescent="0.35">
      <c r="A828" s="116"/>
      <c r="C828" s="116"/>
      <c r="D828" s="116"/>
      <c r="M828" s="116"/>
    </row>
    <row r="829" spans="1:13" x14ac:dyDescent="0.35">
      <c r="A829" s="116"/>
      <c r="C829" s="116"/>
      <c r="D829" s="116"/>
      <c r="M829" s="116"/>
    </row>
    <row r="830" spans="1:13" x14ac:dyDescent="0.35">
      <c r="A830" s="116"/>
      <c r="C830" s="116"/>
      <c r="D830" s="116"/>
      <c r="M830" s="116"/>
    </row>
    <row r="831" spans="1:13" x14ac:dyDescent="0.35">
      <c r="A831" s="116"/>
      <c r="C831" s="116"/>
      <c r="D831" s="116"/>
      <c r="M831" s="116"/>
    </row>
    <row r="832" spans="1:13" x14ac:dyDescent="0.35">
      <c r="A832" s="116"/>
      <c r="C832" s="116"/>
      <c r="D832" s="116"/>
      <c r="M832" s="116"/>
    </row>
    <row r="833" spans="1:13" x14ac:dyDescent="0.35">
      <c r="A833" s="116"/>
      <c r="C833" s="116"/>
      <c r="D833" s="116"/>
      <c r="M833" s="116"/>
    </row>
    <row r="834" spans="1:13" x14ac:dyDescent="0.35">
      <c r="A834" s="116"/>
      <c r="C834" s="116"/>
      <c r="D834" s="116"/>
      <c r="M834" s="116"/>
    </row>
    <row r="835" spans="1:13" x14ac:dyDescent="0.35">
      <c r="A835" s="116"/>
      <c r="C835" s="116"/>
      <c r="D835" s="116"/>
      <c r="M835" s="116"/>
    </row>
    <row r="836" spans="1:13" x14ac:dyDescent="0.35">
      <c r="A836" s="116"/>
      <c r="C836" s="116"/>
      <c r="D836" s="116"/>
      <c r="M836" s="116"/>
    </row>
    <row r="837" spans="1:13" x14ac:dyDescent="0.35">
      <c r="A837" s="116"/>
      <c r="C837" s="116"/>
      <c r="D837" s="116"/>
      <c r="M837" s="116"/>
    </row>
    <row r="838" spans="1:13" x14ac:dyDescent="0.35">
      <c r="A838" s="116"/>
      <c r="C838" s="116"/>
      <c r="D838" s="116"/>
      <c r="M838" s="116"/>
    </row>
    <row r="839" spans="1:13" x14ac:dyDescent="0.35">
      <c r="A839" s="116"/>
      <c r="C839" s="116"/>
      <c r="D839" s="116"/>
      <c r="M839" s="116"/>
    </row>
    <row r="840" spans="1:13" x14ac:dyDescent="0.35">
      <c r="A840" s="116"/>
      <c r="C840" s="116"/>
      <c r="D840" s="116"/>
      <c r="M840" s="116"/>
    </row>
    <row r="841" spans="1:13" x14ac:dyDescent="0.35">
      <c r="A841" s="116"/>
      <c r="C841" s="116"/>
      <c r="D841" s="116"/>
      <c r="M841" s="116"/>
    </row>
    <row r="842" spans="1:13" x14ac:dyDescent="0.35">
      <c r="A842" s="116"/>
      <c r="C842" s="116"/>
      <c r="D842" s="116"/>
      <c r="M842" s="116"/>
    </row>
    <row r="843" spans="1:13" x14ac:dyDescent="0.35">
      <c r="A843" s="116"/>
      <c r="C843" s="116"/>
      <c r="D843" s="116"/>
      <c r="M843" s="116"/>
    </row>
    <row r="844" spans="1:13" x14ac:dyDescent="0.35">
      <c r="A844" s="116"/>
      <c r="C844" s="116"/>
      <c r="D844" s="116"/>
      <c r="M844" s="116"/>
    </row>
    <row r="845" spans="1:13" x14ac:dyDescent="0.35">
      <c r="A845" s="116"/>
      <c r="C845" s="116"/>
      <c r="D845" s="116"/>
      <c r="M845" s="116"/>
    </row>
    <row r="846" spans="1:13" x14ac:dyDescent="0.35">
      <c r="A846" s="116"/>
      <c r="C846" s="116"/>
      <c r="D846" s="116"/>
      <c r="M846" s="116"/>
    </row>
    <row r="847" spans="1:13" x14ac:dyDescent="0.35">
      <c r="A847" s="116"/>
      <c r="C847" s="116"/>
      <c r="D847" s="116"/>
      <c r="M847" s="116"/>
    </row>
    <row r="848" spans="1:13" x14ac:dyDescent="0.35">
      <c r="A848" s="116"/>
      <c r="C848" s="116"/>
      <c r="D848" s="116"/>
      <c r="M848" s="116"/>
    </row>
    <row r="849" spans="1:13" x14ac:dyDescent="0.35">
      <c r="A849" s="116"/>
      <c r="C849" s="116"/>
      <c r="D849" s="116"/>
      <c r="M849" s="116"/>
    </row>
    <row r="850" spans="1:13" x14ac:dyDescent="0.35">
      <c r="A850" s="116"/>
      <c r="C850" s="116"/>
      <c r="D850" s="116"/>
      <c r="M850" s="116"/>
    </row>
    <row r="851" spans="1:13" x14ac:dyDescent="0.35">
      <c r="A851" s="116"/>
      <c r="C851" s="116"/>
      <c r="D851" s="116"/>
      <c r="M851" s="116"/>
    </row>
    <row r="852" spans="1:13" x14ac:dyDescent="0.35">
      <c r="A852" s="116"/>
      <c r="C852" s="116"/>
      <c r="D852" s="116"/>
      <c r="M852" s="116"/>
    </row>
    <row r="853" spans="1:13" x14ac:dyDescent="0.35">
      <c r="A853" s="116"/>
      <c r="C853" s="116"/>
      <c r="D853" s="116"/>
      <c r="M853" s="116"/>
    </row>
    <row r="854" spans="1:13" x14ac:dyDescent="0.35">
      <c r="A854" s="116"/>
      <c r="C854" s="116"/>
      <c r="D854" s="116"/>
      <c r="M854" s="116"/>
    </row>
    <row r="855" spans="1:13" x14ac:dyDescent="0.35">
      <c r="A855" s="116"/>
      <c r="C855" s="116"/>
      <c r="D855" s="116"/>
      <c r="M855" s="116"/>
    </row>
    <row r="856" spans="1:13" x14ac:dyDescent="0.35">
      <c r="A856" s="116"/>
      <c r="C856" s="116"/>
      <c r="D856" s="116"/>
      <c r="M856" s="116"/>
    </row>
    <row r="857" spans="1:13" x14ac:dyDescent="0.35">
      <c r="A857" s="116"/>
      <c r="C857" s="116"/>
      <c r="D857" s="116"/>
      <c r="M857" s="116"/>
    </row>
    <row r="858" spans="1:13" x14ac:dyDescent="0.35">
      <c r="A858" s="116"/>
      <c r="C858" s="116"/>
      <c r="D858" s="116"/>
      <c r="M858" s="116"/>
    </row>
    <row r="859" spans="1:13" x14ac:dyDescent="0.35">
      <c r="A859" s="116"/>
      <c r="C859" s="116"/>
      <c r="D859" s="116"/>
      <c r="M859" s="116"/>
    </row>
    <row r="860" spans="1:13" x14ac:dyDescent="0.35">
      <c r="A860" s="116"/>
      <c r="C860" s="116"/>
      <c r="D860" s="116"/>
      <c r="M860" s="116"/>
    </row>
    <row r="861" spans="1:13" x14ac:dyDescent="0.35">
      <c r="A861" s="116"/>
      <c r="C861" s="116"/>
      <c r="D861" s="116"/>
      <c r="M861" s="116"/>
    </row>
    <row r="862" spans="1:13" x14ac:dyDescent="0.35">
      <c r="A862" s="116"/>
      <c r="C862" s="116"/>
      <c r="D862" s="116"/>
      <c r="M862" s="116"/>
    </row>
    <row r="863" spans="1:13" x14ac:dyDescent="0.35">
      <c r="A863" s="116"/>
      <c r="C863" s="116"/>
      <c r="D863" s="116"/>
      <c r="M863" s="116"/>
    </row>
    <row r="864" spans="1:13" x14ac:dyDescent="0.35">
      <c r="A864" s="116"/>
      <c r="C864" s="116"/>
      <c r="D864" s="116"/>
      <c r="M864" s="116"/>
    </row>
    <row r="865" spans="1:13" x14ac:dyDescent="0.35">
      <c r="A865" s="116"/>
      <c r="C865" s="116"/>
      <c r="D865" s="116"/>
      <c r="M865" s="116"/>
    </row>
    <row r="866" spans="1:13" x14ac:dyDescent="0.35">
      <c r="A866" s="116"/>
      <c r="C866" s="116"/>
      <c r="D866" s="116"/>
      <c r="M866" s="116"/>
    </row>
    <row r="867" spans="1:13" x14ac:dyDescent="0.35">
      <c r="A867" s="116"/>
      <c r="C867" s="116"/>
      <c r="D867" s="116"/>
      <c r="M867" s="116"/>
    </row>
    <row r="868" spans="1:13" x14ac:dyDescent="0.35">
      <c r="A868" s="116"/>
      <c r="C868" s="116"/>
      <c r="D868" s="116"/>
      <c r="M868" s="116"/>
    </row>
    <row r="869" spans="1:13" x14ac:dyDescent="0.35">
      <c r="A869" s="116"/>
      <c r="C869" s="116"/>
      <c r="D869" s="116"/>
      <c r="M869" s="116"/>
    </row>
    <row r="870" spans="1:13" x14ac:dyDescent="0.35">
      <c r="A870" s="116"/>
      <c r="C870" s="116"/>
      <c r="D870" s="116"/>
      <c r="M870" s="116"/>
    </row>
    <row r="871" spans="1:13" x14ac:dyDescent="0.35">
      <c r="A871" s="116"/>
      <c r="C871" s="116"/>
      <c r="D871" s="116"/>
      <c r="M871" s="116"/>
    </row>
    <row r="872" spans="1:13" x14ac:dyDescent="0.35">
      <c r="A872" s="116"/>
      <c r="C872" s="116"/>
      <c r="D872" s="116"/>
      <c r="M872" s="116"/>
    </row>
    <row r="873" spans="1:13" x14ac:dyDescent="0.35">
      <c r="A873" s="116"/>
      <c r="C873" s="116"/>
      <c r="D873" s="116"/>
      <c r="M873" s="116"/>
    </row>
    <row r="874" spans="1:13" x14ac:dyDescent="0.35">
      <c r="A874" s="116"/>
      <c r="C874" s="116"/>
      <c r="D874" s="116"/>
      <c r="M874" s="116"/>
    </row>
    <row r="875" spans="1:13" x14ac:dyDescent="0.35">
      <c r="A875" s="116"/>
      <c r="C875" s="116"/>
      <c r="D875" s="116"/>
      <c r="M875" s="116"/>
    </row>
    <row r="876" spans="1:13" x14ac:dyDescent="0.35">
      <c r="A876" s="116"/>
      <c r="C876" s="116"/>
      <c r="D876" s="116"/>
      <c r="M876" s="116"/>
    </row>
    <row r="877" spans="1:13" x14ac:dyDescent="0.35">
      <c r="A877" s="116"/>
      <c r="C877" s="116"/>
      <c r="D877" s="116"/>
      <c r="M877" s="116"/>
    </row>
    <row r="878" spans="1:13" x14ac:dyDescent="0.35">
      <c r="A878" s="116"/>
      <c r="C878" s="116"/>
      <c r="D878" s="116"/>
      <c r="M878" s="116"/>
    </row>
    <row r="879" spans="1:13" x14ac:dyDescent="0.35">
      <c r="A879" s="116"/>
      <c r="C879" s="116"/>
      <c r="D879" s="116"/>
      <c r="M879" s="116"/>
    </row>
    <row r="880" spans="1:13" x14ac:dyDescent="0.35">
      <c r="A880" s="116"/>
      <c r="C880" s="116"/>
      <c r="D880" s="116"/>
      <c r="M880" s="116"/>
    </row>
    <row r="881" spans="1:13" x14ac:dyDescent="0.35">
      <c r="A881" s="116"/>
      <c r="C881" s="116"/>
      <c r="D881" s="116"/>
      <c r="M881" s="116"/>
    </row>
    <row r="882" spans="1:13" x14ac:dyDescent="0.35">
      <c r="A882" s="116"/>
      <c r="C882" s="116"/>
      <c r="D882" s="116"/>
      <c r="M882" s="116"/>
    </row>
    <row r="883" spans="1:13" x14ac:dyDescent="0.35">
      <c r="A883" s="116"/>
      <c r="C883" s="116"/>
      <c r="D883" s="116"/>
      <c r="M883" s="116"/>
    </row>
    <row r="884" spans="1:13" x14ac:dyDescent="0.35">
      <c r="A884" s="116"/>
      <c r="C884" s="116"/>
      <c r="D884" s="116"/>
      <c r="M884" s="116"/>
    </row>
    <row r="885" spans="1:13" x14ac:dyDescent="0.35">
      <c r="A885" s="116"/>
      <c r="C885" s="116"/>
      <c r="D885" s="116"/>
      <c r="M885" s="116"/>
    </row>
    <row r="886" spans="1:13" x14ac:dyDescent="0.35">
      <c r="A886" s="116"/>
      <c r="C886" s="116"/>
      <c r="D886" s="116"/>
      <c r="M886" s="116"/>
    </row>
    <row r="887" spans="1:13" x14ac:dyDescent="0.35">
      <c r="A887" s="116"/>
      <c r="C887" s="116"/>
      <c r="D887" s="116"/>
      <c r="M887" s="116"/>
    </row>
    <row r="888" spans="1:13" x14ac:dyDescent="0.35">
      <c r="A888" s="116"/>
      <c r="C888" s="116"/>
      <c r="D888" s="116"/>
      <c r="M888" s="116"/>
    </row>
    <row r="889" spans="1:13" x14ac:dyDescent="0.35">
      <c r="A889" s="116"/>
      <c r="C889" s="116"/>
      <c r="D889" s="116"/>
      <c r="M889" s="116"/>
    </row>
    <row r="890" spans="1:13" x14ac:dyDescent="0.35">
      <c r="A890" s="116"/>
      <c r="C890" s="116"/>
      <c r="D890" s="116"/>
      <c r="M890" s="116"/>
    </row>
    <row r="891" spans="1:13" x14ac:dyDescent="0.35">
      <c r="A891" s="116"/>
      <c r="C891" s="116"/>
      <c r="D891" s="116"/>
      <c r="M891" s="116"/>
    </row>
    <row r="892" spans="1:13" x14ac:dyDescent="0.35">
      <c r="A892" s="116"/>
      <c r="C892" s="116"/>
      <c r="D892" s="116"/>
      <c r="M892" s="116"/>
    </row>
    <row r="893" spans="1:13" x14ac:dyDescent="0.35">
      <c r="A893" s="116"/>
      <c r="C893" s="116"/>
      <c r="D893" s="116"/>
      <c r="M893" s="116"/>
    </row>
    <row r="894" spans="1:13" x14ac:dyDescent="0.35">
      <c r="A894" s="116"/>
      <c r="C894" s="116"/>
      <c r="D894" s="116"/>
      <c r="M894" s="116"/>
    </row>
    <row r="895" spans="1:13" x14ac:dyDescent="0.35">
      <c r="A895" s="116"/>
      <c r="C895" s="116"/>
      <c r="D895" s="116"/>
      <c r="M895" s="116"/>
    </row>
    <row r="896" spans="1:13" x14ac:dyDescent="0.35">
      <c r="A896" s="116"/>
      <c r="C896" s="116"/>
      <c r="D896" s="116"/>
      <c r="M896" s="116"/>
    </row>
    <row r="897" spans="1:13" x14ac:dyDescent="0.35">
      <c r="A897" s="116"/>
      <c r="C897" s="116"/>
      <c r="D897" s="116"/>
      <c r="M897" s="116"/>
    </row>
    <row r="898" spans="1:13" x14ac:dyDescent="0.35">
      <c r="A898" s="116"/>
      <c r="C898" s="116"/>
      <c r="D898" s="116"/>
      <c r="M898" s="116"/>
    </row>
    <row r="899" spans="1:13" x14ac:dyDescent="0.35">
      <c r="A899" s="116"/>
      <c r="C899" s="116"/>
      <c r="D899" s="116"/>
      <c r="M899" s="116"/>
    </row>
    <row r="900" spans="1:13" x14ac:dyDescent="0.35">
      <c r="A900" s="116"/>
      <c r="C900" s="116"/>
      <c r="D900" s="116"/>
      <c r="M900" s="116"/>
    </row>
    <row r="901" spans="1:13" x14ac:dyDescent="0.35">
      <c r="A901" s="116"/>
      <c r="C901" s="116"/>
      <c r="D901" s="116"/>
      <c r="M901" s="116"/>
    </row>
    <row r="902" spans="1:13" x14ac:dyDescent="0.35">
      <c r="A902" s="116"/>
      <c r="C902" s="116"/>
      <c r="D902" s="116"/>
      <c r="M902" s="116"/>
    </row>
    <row r="903" spans="1:13" x14ac:dyDescent="0.35">
      <c r="A903" s="116"/>
      <c r="C903" s="116"/>
      <c r="D903" s="116"/>
      <c r="M903" s="116"/>
    </row>
    <row r="904" spans="1:13" x14ac:dyDescent="0.35">
      <c r="A904" s="116"/>
      <c r="C904" s="116"/>
      <c r="D904" s="116"/>
      <c r="M904" s="116"/>
    </row>
    <row r="905" spans="1:13" x14ac:dyDescent="0.35">
      <c r="A905" s="116"/>
      <c r="C905" s="116"/>
      <c r="D905" s="116"/>
      <c r="M905" s="116"/>
    </row>
    <row r="906" spans="1:13" x14ac:dyDescent="0.35">
      <c r="A906" s="116"/>
      <c r="C906" s="116"/>
      <c r="D906" s="116"/>
      <c r="M906" s="116"/>
    </row>
    <row r="907" spans="1:13" x14ac:dyDescent="0.35">
      <c r="A907" s="116"/>
      <c r="C907" s="116"/>
      <c r="D907" s="116"/>
      <c r="M907" s="116"/>
    </row>
    <row r="908" spans="1:13" x14ac:dyDescent="0.35">
      <c r="A908" s="116"/>
      <c r="C908" s="116"/>
      <c r="D908" s="116"/>
      <c r="M908" s="116"/>
    </row>
    <row r="909" spans="1:13" x14ac:dyDescent="0.35">
      <c r="A909" s="116"/>
      <c r="C909" s="116"/>
      <c r="D909" s="116"/>
      <c r="M909" s="116"/>
    </row>
    <row r="910" spans="1:13" x14ac:dyDescent="0.35">
      <c r="A910" s="116"/>
      <c r="C910" s="116"/>
      <c r="D910" s="116"/>
      <c r="M910" s="116"/>
    </row>
    <row r="911" spans="1:13" x14ac:dyDescent="0.35">
      <c r="A911" s="116"/>
      <c r="C911" s="116"/>
      <c r="D911" s="116"/>
      <c r="M911" s="116"/>
    </row>
    <row r="912" spans="1:13" x14ac:dyDescent="0.35">
      <c r="A912" s="116"/>
      <c r="C912" s="116"/>
      <c r="D912" s="116"/>
      <c r="M912" s="116"/>
    </row>
    <row r="913" spans="1:13" x14ac:dyDescent="0.35">
      <c r="A913" s="116"/>
      <c r="C913" s="116"/>
      <c r="D913" s="116"/>
      <c r="M913" s="116"/>
    </row>
    <row r="914" spans="1:13" x14ac:dyDescent="0.35">
      <c r="A914" s="116"/>
      <c r="C914" s="116"/>
      <c r="D914" s="116"/>
      <c r="M914" s="116"/>
    </row>
    <row r="915" spans="1:13" x14ac:dyDescent="0.35">
      <c r="A915" s="116"/>
      <c r="C915" s="116"/>
      <c r="D915" s="116"/>
      <c r="M915" s="116"/>
    </row>
    <row r="916" spans="1:13" x14ac:dyDescent="0.35">
      <c r="A916" s="116"/>
      <c r="C916" s="116"/>
      <c r="D916" s="116"/>
      <c r="M916" s="116"/>
    </row>
    <row r="917" spans="1:13" x14ac:dyDescent="0.35">
      <c r="A917" s="116"/>
      <c r="C917" s="116"/>
      <c r="D917" s="116"/>
      <c r="M917" s="116"/>
    </row>
    <row r="918" spans="1:13" x14ac:dyDescent="0.35">
      <c r="A918" s="116"/>
      <c r="C918" s="116"/>
      <c r="D918" s="116"/>
      <c r="M918" s="116"/>
    </row>
    <row r="919" spans="1:13" x14ac:dyDescent="0.35">
      <c r="A919" s="116"/>
      <c r="C919" s="116"/>
      <c r="D919" s="116"/>
      <c r="M919" s="116"/>
    </row>
    <row r="920" spans="1:13" x14ac:dyDescent="0.35">
      <c r="A920" s="116"/>
      <c r="C920" s="116"/>
      <c r="D920" s="116"/>
      <c r="M920" s="116"/>
    </row>
    <row r="921" spans="1:13" x14ac:dyDescent="0.35">
      <c r="A921" s="116"/>
      <c r="C921" s="116"/>
      <c r="D921" s="116"/>
      <c r="M921" s="116"/>
    </row>
    <row r="922" spans="1:13" x14ac:dyDescent="0.35">
      <c r="A922" s="116"/>
      <c r="C922" s="116"/>
      <c r="D922" s="116"/>
      <c r="M922" s="116"/>
    </row>
    <row r="923" spans="1:13" x14ac:dyDescent="0.35">
      <c r="A923" s="116"/>
      <c r="C923" s="116"/>
      <c r="D923" s="116"/>
      <c r="M923" s="116"/>
    </row>
    <row r="924" spans="1:13" x14ac:dyDescent="0.35">
      <c r="A924" s="116"/>
      <c r="C924" s="116"/>
      <c r="D924" s="116"/>
      <c r="M924" s="116"/>
    </row>
    <row r="925" spans="1:13" x14ac:dyDescent="0.35">
      <c r="A925" s="116"/>
      <c r="C925" s="116"/>
      <c r="D925" s="116"/>
      <c r="M925" s="116"/>
    </row>
    <row r="926" spans="1:13" x14ac:dyDescent="0.35">
      <c r="A926" s="116"/>
      <c r="C926" s="116"/>
      <c r="D926" s="116"/>
      <c r="M926" s="116"/>
    </row>
    <row r="927" spans="1:13" x14ac:dyDescent="0.35">
      <c r="A927" s="116"/>
      <c r="C927" s="116"/>
      <c r="D927" s="116"/>
      <c r="M927" s="116"/>
    </row>
    <row r="928" spans="1:13" x14ac:dyDescent="0.35">
      <c r="A928" s="116"/>
      <c r="C928" s="116"/>
      <c r="D928" s="116"/>
      <c r="M928" s="116"/>
    </row>
    <row r="929" spans="1:13" x14ac:dyDescent="0.35">
      <c r="A929" s="116"/>
      <c r="C929" s="116"/>
      <c r="D929" s="116"/>
      <c r="M929" s="116"/>
    </row>
    <row r="930" spans="1:13" x14ac:dyDescent="0.35">
      <c r="A930" s="116"/>
      <c r="C930" s="116"/>
      <c r="D930" s="116"/>
      <c r="M930" s="116"/>
    </row>
    <row r="931" spans="1:13" x14ac:dyDescent="0.35">
      <c r="A931" s="116"/>
      <c r="C931" s="116"/>
      <c r="D931" s="116"/>
      <c r="M931" s="116"/>
    </row>
    <row r="932" spans="1:13" x14ac:dyDescent="0.35">
      <c r="A932" s="116"/>
      <c r="C932" s="116"/>
      <c r="D932" s="116"/>
      <c r="M932" s="116"/>
    </row>
    <row r="933" spans="1:13" x14ac:dyDescent="0.35">
      <c r="A933" s="116"/>
      <c r="C933" s="116"/>
      <c r="D933" s="116"/>
      <c r="M933" s="116"/>
    </row>
    <row r="934" spans="1:13" x14ac:dyDescent="0.35">
      <c r="A934" s="116"/>
      <c r="C934" s="116"/>
      <c r="D934" s="116"/>
      <c r="M934" s="116"/>
    </row>
    <row r="935" spans="1:13" x14ac:dyDescent="0.35">
      <c r="A935" s="116"/>
      <c r="C935" s="116"/>
      <c r="D935" s="116"/>
      <c r="M935" s="116"/>
    </row>
    <row r="936" spans="1:13" x14ac:dyDescent="0.35">
      <c r="A936" s="116"/>
      <c r="C936" s="116"/>
      <c r="D936" s="116"/>
      <c r="M936" s="116"/>
    </row>
    <row r="937" spans="1:13" x14ac:dyDescent="0.35">
      <c r="A937" s="116"/>
      <c r="C937" s="116"/>
      <c r="D937" s="116"/>
      <c r="M937" s="116"/>
    </row>
    <row r="938" spans="1:13" x14ac:dyDescent="0.35">
      <c r="A938" s="116"/>
      <c r="C938" s="116"/>
      <c r="D938" s="116"/>
      <c r="M938" s="116"/>
    </row>
    <row r="939" spans="1:13" x14ac:dyDescent="0.35">
      <c r="A939" s="116"/>
      <c r="C939" s="116"/>
      <c r="D939" s="116"/>
      <c r="M939" s="116"/>
    </row>
    <row r="940" spans="1:13" x14ac:dyDescent="0.35">
      <c r="A940" s="116"/>
      <c r="C940" s="116"/>
      <c r="D940" s="116"/>
      <c r="M940" s="116"/>
    </row>
    <row r="941" spans="1:13" x14ac:dyDescent="0.35">
      <c r="A941" s="116"/>
      <c r="C941" s="116"/>
      <c r="D941" s="116"/>
      <c r="M941" s="116"/>
    </row>
    <row r="942" spans="1:13" x14ac:dyDescent="0.35">
      <c r="A942" s="116"/>
      <c r="C942" s="116"/>
      <c r="D942" s="116"/>
      <c r="M942" s="116"/>
    </row>
    <row r="943" spans="1:13" x14ac:dyDescent="0.35">
      <c r="A943" s="116"/>
      <c r="C943" s="116"/>
      <c r="D943" s="116"/>
      <c r="M943" s="116"/>
    </row>
    <row r="944" spans="1:13" x14ac:dyDescent="0.35">
      <c r="A944" s="116"/>
      <c r="C944" s="116"/>
      <c r="D944" s="116"/>
      <c r="M944" s="116"/>
    </row>
    <row r="945" spans="1:13" x14ac:dyDescent="0.35">
      <c r="A945" s="116"/>
      <c r="C945" s="116"/>
      <c r="D945" s="116"/>
      <c r="M945" s="116"/>
    </row>
    <row r="946" spans="1:13" x14ac:dyDescent="0.35">
      <c r="A946" s="116"/>
      <c r="C946" s="116"/>
      <c r="D946" s="116"/>
      <c r="M946" s="116"/>
    </row>
    <row r="947" spans="1:13" x14ac:dyDescent="0.35">
      <c r="A947" s="116"/>
      <c r="C947" s="116"/>
      <c r="D947" s="116"/>
      <c r="M947" s="116"/>
    </row>
    <row r="948" spans="1:13" x14ac:dyDescent="0.35">
      <c r="A948" s="116"/>
      <c r="C948" s="116"/>
      <c r="D948" s="116"/>
      <c r="M948" s="116"/>
    </row>
    <row r="949" spans="1:13" x14ac:dyDescent="0.35">
      <c r="A949" s="116"/>
      <c r="C949" s="116"/>
      <c r="D949" s="116"/>
      <c r="M949" s="116"/>
    </row>
    <row r="950" spans="1:13" x14ac:dyDescent="0.35">
      <c r="A950" s="116"/>
      <c r="C950" s="116"/>
      <c r="D950" s="116"/>
      <c r="M950" s="116"/>
    </row>
    <row r="951" spans="1:13" x14ac:dyDescent="0.35">
      <c r="A951" s="116"/>
      <c r="C951" s="116"/>
      <c r="D951" s="116"/>
      <c r="M951" s="116"/>
    </row>
    <row r="952" spans="1:13" x14ac:dyDescent="0.35">
      <c r="A952" s="116"/>
      <c r="C952" s="116"/>
      <c r="D952" s="116"/>
      <c r="M952" s="116"/>
    </row>
    <row r="953" spans="1:13" x14ac:dyDescent="0.35">
      <c r="A953" s="116"/>
      <c r="C953" s="116"/>
      <c r="D953" s="116"/>
      <c r="M953" s="116"/>
    </row>
    <row r="954" spans="1:13" x14ac:dyDescent="0.35">
      <c r="A954" s="116"/>
      <c r="C954" s="116"/>
      <c r="D954" s="116"/>
      <c r="M954" s="116"/>
    </row>
    <row r="955" spans="1:13" x14ac:dyDescent="0.35">
      <c r="A955" s="116"/>
      <c r="C955" s="116"/>
      <c r="D955" s="116"/>
      <c r="M955" s="116"/>
    </row>
    <row r="956" spans="1:13" x14ac:dyDescent="0.35">
      <c r="A956" s="116"/>
      <c r="C956" s="116"/>
      <c r="D956" s="116"/>
      <c r="M956" s="116"/>
    </row>
    <row r="957" spans="1:13" x14ac:dyDescent="0.35">
      <c r="A957" s="116"/>
      <c r="C957" s="116"/>
      <c r="D957" s="116"/>
      <c r="M957" s="116"/>
    </row>
    <row r="958" spans="1:13" x14ac:dyDescent="0.35">
      <c r="A958" s="116"/>
      <c r="C958" s="116"/>
      <c r="D958" s="116"/>
      <c r="M958" s="116"/>
    </row>
    <row r="959" spans="1:13" x14ac:dyDescent="0.35">
      <c r="A959" s="116"/>
      <c r="C959" s="116"/>
      <c r="D959" s="116"/>
      <c r="M959" s="116"/>
    </row>
    <row r="960" spans="1:13" x14ac:dyDescent="0.35">
      <c r="A960" s="116"/>
      <c r="C960" s="116"/>
      <c r="D960" s="116"/>
      <c r="M960" s="116"/>
    </row>
    <row r="961" spans="1:13" x14ac:dyDescent="0.35">
      <c r="A961" s="116"/>
      <c r="C961" s="116"/>
      <c r="D961" s="116"/>
      <c r="M961" s="116"/>
    </row>
    <row r="962" spans="1:13" x14ac:dyDescent="0.35">
      <c r="A962" s="116"/>
      <c r="C962" s="116"/>
      <c r="D962" s="116"/>
      <c r="M962" s="116"/>
    </row>
    <row r="963" spans="1:13" x14ac:dyDescent="0.35">
      <c r="A963" s="116"/>
      <c r="C963" s="116"/>
      <c r="D963" s="116"/>
      <c r="M963" s="116"/>
    </row>
    <row r="964" spans="1:13" x14ac:dyDescent="0.35">
      <c r="A964" s="116"/>
      <c r="C964" s="116"/>
      <c r="D964" s="116"/>
      <c r="M964" s="116"/>
    </row>
    <row r="965" spans="1:13" x14ac:dyDescent="0.35">
      <c r="A965" s="116"/>
      <c r="C965" s="116"/>
      <c r="D965" s="116"/>
      <c r="M965" s="116"/>
    </row>
    <row r="966" spans="1:13" x14ac:dyDescent="0.35">
      <c r="A966" s="116"/>
      <c r="C966" s="116"/>
      <c r="D966" s="116"/>
      <c r="M966" s="116"/>
    </row>
    <row r="967" spans="1:13" x14ac:dyDescent="0.35">
      <c r="A967" s="116"/>
      <c r="C967" s="116"/>
      <c r="D967" s="116"/>
      <c r="M967" s="116"/>
    </row>
    <row r="968" spans="1:13" x14ac:dyDescent="0.35">
      <c r="A968" s="116"/>
      <c r="C968" s="116"/>
      <c r="D968" s="116"/>
      <c r="M968" s="116"/>
    </row>
    <row r="969" spans="1:13" x14ac:dyDescent="0.35">
      <c r="A969" s="116"/>
      <c r="C969" s="116"/>
      <c r="D969" s="116"/>
      <c r="M969" s="116"/>
    </row>
    <row r="970" spans="1:13" x14ac:dyDescent="0.35">
      <c r="A970" s="116"/>
      <c r="C970" s="116"/>
      <c r="D970" s="116"/>
      <c r="M970" s="116"/>
    </row>
    <row r="971" spans="1:13" x14ac:dyDescent="0.35">
      <c r="A971" s="116"/>
      <c r="C971" s="116"/>
      <c r="D971" s="116"/>
      <c r="M971" s="116"/>
    </row>
    <row r="972" spans="1:13" x14ac:dyDescent="0.35">
      <c r="A972" s="116"/>
      <c r="C972" s="116"/>
      <c r="D972" s="116"/>
      <c r="M972" s="116"/>
    </row>
    <row r="973" spans="1:13" x14ac:dyDescent="0.35">
      <c r="A973" s="116"/>
      <c r="C973" s="116"/>
      <c r="D973" s="116"/>
      <c r="M973" s="116"/>
    </row>
    <row r="974" spans="1:13" x14ac:dyDescent="0.35">
      <c r="A974" s="116"/>
      <c r="C974" s="116"/>
      <c r="D974" s="116"/>
      <c r="M974" s="116"/>
    </row>
    <row r="975" spans="1:13" x14ac:dyDescent="0.35">
      <c r="A975" s="116"/>
      <c r="C975" s="116"/>
      <c r="D975" s="116"/>
      <c r="M975" s="116"/>
    </row>
    <row r="976" spans="1:13" x14ac:dyDescent="0.35">
      <c r="A976" s="116"/>
      <c r="C976" s="116"/>
      <c r="D976" s="116"/>
      <c r="M976" s="116"/>
    </row>
    <row r="977" spans="1:13" x14ac:dyDescent="0.35">
      <c r="A977" s="116"/>
      <c r="C977" s="116"/>
      <c r="D977" s="116"/>
      <c r="M977" s="116"/>
    </row>
    <row r="978" spans="1:13" x14ac:dyDescent="0.35">
      <c r="A978" s="116"/>
      <c r="C978" s="116"/>
      <c r="D978" s="116"/>
      <c r="M978" s="116"/>
    </row>
    <row r="979" spans="1:13" x14ac:dyDescent="0.35">
      <c r="A979" s="116"/>
      <c r="C979" s="116"/>
      <c r="D979" s="116"/>
      <c r="M979" s="116"/>
    </row>
    <row r="980" spans="1:13" x14ac:dyDescent="0.35">
      <c r="A980" s="116"/>
      <c r="C980" s="116"/>
      <c r="D980" s="116"/>
      <c r="M980" s="116"/>
    </row>
    <row r="981" spans="1:13" x14ac:dyDescent="0.35">
      <c r="A981" s="116"/>
      <c r="C981" s="116"/>
      <c r="D981" s="116"/>
      <c r="M981" s="116"/>
    </row>
    <row r="982" spans="1:13" x14ac:dyDescent="0.35">
      <c r="A982" s="116"/>
      <c r="C982" s="116"/>
      <c r="D982" s="116"/>
      <c r="M982" s="116"/>
    </row>
    <row r="983" spans="1:13" x14ac:dyDescent="0.35">
      <c r="A983" s="116"/>
      <c r="C983" s="116"/>
      <c r="D983" s="116"/>
      <c r="M983" s="116"/>
    </row>
    <row r="984" spans="1:13" x14ac:dyDescent="0.35">
      <c r="A984" s="116"/>
      <c r="C984" s="116"/>
      <c r="D984" s="116"/>
      <c r="M984" s="116"/>
    </row>
    <row r="985" spans="1:13" x14ac:dyDescent="0.35">
      <c r="A985" s="116"/>
      <c r="C985" s="116"/>
      <c r="D985" s="116"/>
      <c r="M985" s="116"/>
    </row>
    <row r="986" spans="1:13" x14ac:dyDescent="0.35">
      <c r="A986" s="116"/>
      <c r="C986" s="116"/>
      <c r="D986" s="116"/>
      <c r="M986" s="116"/>
    </row>
    <row r="987" spans="1:13" x14ac:dyDescent="0.35">
      <c r="A987" s="116"/>
      <c r="C987" s="116"/>
      <c r="D987" s="116"/>
      <c r="M987" s="116"/>
    </row>
    <row r="988" spans="1:13" x14ac:dyDescent="0.35">
      <c r="A988" s="116"/>
      <c r="C988" s="116"/>
      <c r="D988" s="116"/>
      <c r="M988" s="116"/>
    </row>
    <row r="989" spans="1:13" x14ac:dyDescent="0.35">
      <c r="A989" s="116"/>
      <c r="C989" s="116"/>
      <c r="D989" s="116"/>
      <c r="M989" s="116"/>
    </row>
    <row r="990" spans="1:13" x14ac:dyDescent="0.35">
      <c r="A990" s="116"/>
      <c r="C990" s="116"/>
      <c r="D990" s="116"/>
      <c r="M990" s="116"/>
    </row>
    <row r="991" spans="1:13" x14ac:dyDescent="0.35">
      <c r="A991" s="116"/>
      <c r="C991" s="116"/>
      <c r="D991" s="116"/>
      <c r="M991" s="116"/>
    </row>
    <row r="992" spans="1:13" x14ac:dyDescent="0.35">
      <c r="A992" s="116"/>
      <c r="C992" s="116"/>
      <c r="D992" s="116"/>
      <c r="M992" s="116"/>
    </row>
    <row r="993" spans="1:13" x14ac:dyDescent="0.35">
      <c r="A993" s="116"/>
      <c r="C993" s="116"/>
      <c r="D993" s="116"/>
      <c r="M993" s="116"/>
    </row>
    <row r="994" spans="1:13" x14ac:dyDescent="0.35">
      <c r="A994" s="116"/>
      <c r="C994" s="116"/>
      <c r="D994" s="116"/>
      <c r="M994" s="116"/>
    </row>
    <row r="995" spans="1:13" x14ac:dyDescent="0.35">
      <c r="A995" s="116"/>
      <c r="C995" s="116"/>
      <c r="D995" s="116"/>
      <c r="M995" s="116"/>
    </row>
    <row r="996" spans="1:13" x14ac:dyDescent="0.35">
      <c r="A996" s="116"/>
      <c r="C996" s="116"/>
      <c r="D996" s="116"/>
      <c r="M996" s="116"/>
    </row>
    <row r="997" spans="1:13" x14ac:dyDescent="0.35">
      <c r="A997" s="116"/>
      <c r="C997" s="116"/>
      <c r="D997" s="116"/>
      <c r="M997" s="116"/>
    </row>
    <row r="998" spans="1:13" x14ac:dyDescent="0.35">
      <c r="A998" s="116"/>
      <c r="C998" s="116"/>
      <c r="D998" s="116"/>
      <c r="M998" s="116"/>
    </row>
    <row r="999" spans="1:13" x14ac:dyDescent="0.35">
      <c r="A999" s="116"/>
      <c r="C999" s="116"/>
      <c r="D999" s="116"/>
      <c r="M999" s="116"/>
    </row>
    <row r="1000" spans="1:13" x14ac:dyDescent="0.35">
      <c r="A1000" s="116"/>
      <c r="C1000" s="116"/>
      <c r="D1000" s="116"/>
      <c r="M1000" s="116"/>
    </row>
    <row r="1001" spans="1:13" x14ac:dyDescent="0.35">
      <c r="A1001" s="116"/>
      <c r="C1001" s="116"/>
      <c r="D1001" s="116"/>
      <c r="M1001" s="116"/>
    </row>
    <row r="1002" spans="1:13" x14ac:dyDescent="0.35">
      <c r="A1002" s="116"/>
      <c r="C1002" s="116"/>
      <c r="D1002" s="116"/>
      <c r="M1002" s="116"/>
    </row>
    <row r="1003" spans="1:13" x14ac:dyDescent="0.35">
      <c r="A1003" s="116"/>
      <c r="C1003" s="116"/>
      <c r="D1003" s="116"/>
      <c r="M1003" s="116"/>
    </row>
    <row r="1004" spans="1:13" x14ac:dyDescent="0.35">
      <c r="A1004" s="116"/>
      <c r="C1004" s="116"/>
      <c r="D1004" s="116"/>
      <c r="M1004" s="116"/>
    </row>
    <row r="1005" spans="1:13" x14ac:dyDescent="0.35">
      <c r="A1005" s="116"/>
      <c r="C1005" s="116"/>
      <c r="D1005" s="116"/>
      <c r="M1005" s="116"/>
    </row>
    <row r="1006" spans="1:13" x14ac:dyDescent="0.35">
      <c r="A1006" s="116"/>
      <c r="C1006" s="116"/>
      <c r="D1006" s="116"/>
      <c r="M1006" s="116"/>
    </row>
    <row r="1007" spans="1:13" x14ac:dyDescent="0.35">
      <c r="A1007" s="116"/>
      <c r="C1007" s="116"/>
      <c r="D1007" s="116"/>
      <c r="M1007" s="116"/>
    </row>
    <row r="1008" spans="1:13" x14ac:dyDescent="0.35">
      <c r="A1008" s="116"/>
      <c r="C1008" s="116"/>
      <c r="D1008" s="116"/>
      <c r="M1008" s="116"/>
    </row>
    <row r="1009" spans="1:13" x14ac:dyDescent="0.35">
      <c r="A1009" s="116"/>
      <c r="C1009" s="116"/>
      <c r="D1009" s="116"/>
      <c r="M1009" s="116"/>
    </row>
    <row r="1010" spans="1:13" x14ac:dyDescent="0.35">
      <c r="A1010" s="116"/>
      <c r="C1010" s="116"/>
      <c r="D1010" s="116"/>
      <c r="M1010" s="116"/>
    </row>
    <row r="1011" spans="1:13" x14ac:dyDescent="0.35">
      <c r="A1011" s="116"/>
      <c r="C1011" s="116"/>
      <c r="D1011" s="116"/>
      <c r="M1011" s="116"/>
    </row>
    <row r="1012" spans="1:13" x14ac:dyDescent="0.35">
      <c r="A1012" s="116"/>
      <c r="C1012" s="116"/>
      <c r="D1012" s="116"/>
      <c r="M1012" s="116"/>
    </row>
    <row r="1013" spans="1:13" x14ac:dyDescent="0.35">
      <c r="A1013" s="116"/>
      <c r="C1013" s="116"/>
      <c r="D1013" s="116"/>
      <c r="M1013" s="116"/>
    </row>
    <row r="1014" spans="1:13" x14ac:dyDescent="0.35">
      <c r="A1014" s="116"/>
      <c r="C1014" s="116"/>
      <c r="D1014" s="116"/>
      <c r="M1014" s="116"/>
    </row>
    <row r="1015" spans="1:13" x14ac:dyDescent="0.35">
      <c r="A1015" s="116"/>
      <c r="C1015" s="116"/>
      <c r="D1015" s="116"/>
      <c r="M1015" s="116"/>
    </row>
    <row r="1016" spans="1:13" x14ac:dyDescent="0.35">
      <c r="A1016" s="116"/>
      <c r="C1016" s="116"/>
      <c r="D1016" s="116"/>
      <c r="M1016" s="116"/>
    </row>
    <row r="1017" spans="1:13" x14ac:dyDescent="0.35">
      <c r="A1017" s="116"/>
      <c r="C1017" s="116"/>
      <c r="D1017" s="116"/>
      <c r="M1017" s="116"/>
    </row>
    <row r="1018" spans="1:13" x14ac:dyDescent="0.35">
      <c r="A1018" s="116"/>
      <c r="C1018" s="116"/>
      <c r="D1018" s="116"/>
      <c r="M1018" s="116"/>
    </row>
    <row r="1019" spans="1:13" x14ac:dyDescent="0.35">
      <c r="A1019" s="116"/>
      <c r="C1019" s="116"/>
      <c r="D1019" s="116"/>
      <c r="M1019" s="116"/>
    </row>
    <row r="1020" spans="1:13" x14ac:dyDescent="0.35">
      <c r="A1020" s="116"/>
      <c r="C1020" s="116"/>
      <c r="D1020" s="116"/>
      <c r="M1020" s="116"/>
    </row>
    <row r="1021" spans="1:13" x14ac:dyDescent="0.35">
      <c r="A1021" s="116"/>
      <c r="C1021" s="116"/>
      <c r="D1021" s="116"/>
      <c r="M1021" s="116"/>
    </row>
    <row r="1022" spans="1:13" x14ac:dyDescent="0.35">
      <c r="A1022" s="116"/>
      <c r="C1022" s="116"/>
      <c r="D1022" s="116"/>
      <c r="M1022" s="116"/>
    </row>
    <row r="1023" spans="1:13" x14ac:dyDescent="0.35">
      <c r="A1023" s="116"/>
      <c r="C1023" s="116"/>
      <c r="D1023" s="116"/>
      <c r="M1023" s="116"/>
    </row>
    <row r="1024" spans="1:13" x14ac:dyDescent="0.35">
      <c r="A1024" s="116"/>
      <c r="C1024" s="116"/>
      <c r="D1024" s="116"/>
      <c r="M1024" s="116"/>
    </row>
    <row r="1025" spans="1:13" x14ac:dyDescent="0.35">
      <c r="A1025" s="116"/>
      <c r="C1025" s="116"/>
      <c r="D1025" s="116"/>
      <c r="M1025" s="116"/>
    </row>
    <row r="1026" spans="1:13" x14ac:dyDescent="0.35">
      <c r="A1026" s="116"/>
      <c r="C1026" s="116"/>
      <c r="D1026" s="116"/>
      <c r="M1026" s="116"/>
    </row>
    <row r="1027" spans="1:13" x14ac:dyDescent="0.35">
      <c r="A1027" s="116"/>
      <c r="C1027" s="116"/>
      <c r="D1027" s="116"/>
      <c r="M1027" s="116"/>
    </row>
    <row r="1028" spans="1:13" x14ac:dyDescent="0.35">
      <c r="A1028" s="116"/>
      <c r="C1028" s="116"/>
      <c r="D1028" s="116"/>
      <c r="M1028" s="116"/>
    </row>
    <row r="1029" spans="1:13" x14ac:dyDescent="0.35">
      <c r="A1029" s="116"/>
      <c r="C1029" s="116"/>
      <c r="D1029" s="116"/>
      <c r="M1029" s="116"/>
    </row>
    <row r="1030" spans="1:13" x14ac:dyDescent="0.35">
      <c r="A1030" s="116"/>
      <c r="C1030" s="116"/>
      <c r="D1030" s="116"/>
      <c r="M1030" s="116"/>
    </row>
    <row r="1031" spans="1:13" x14ac:dyDescent="0.35">
      <c r="A1031" s="116"/>
      <c r="C1031" s="116"/>
      <c r="D1031" s="116"/>
      <c r="M1031" s="116"/>
    </row>
    <row r="1032" spans="1:13" x14ac:dyDescent="0.35">
      <c r="A1032" s="116"/>
      <c r="C1032" s="116"/>
      <c r="D1032" s="116"/>
      <c r="M1032" s="116"/>
    </row>
    <row r="1033" spans="1:13" x14ac:dyDescent="0.35">
      <c r="A1033" s="116"/>
      <c r="C1033" s="116"/>
      <c r="D1033" s="116"/>
      <c r="M1033" s="116"/>
    </row>
    <row r="1034" spans="1:13" x14ac:dyDescent="0.35">
      <c r="A1034" s="116"/>
      <c r="C1034" s="116"/>
      <c r="D1034" s="116"/>
      <c r="M1034" s="116"/>
    </row>
    <row r="1035" spans="1:13" x14ac:dyDescent="0.35">
      <c r="A1035" s="116"/>
      <c r="C1035" s="116"/>
      <c r="D1035" s="116"/>
      <c r="M1035" s="116"/>
    </row>
    <row r="1036" spans="1:13" x14ac:dyDescent="0.35">
      <c r="A1036" s="116"/>
      <c r="C1036" s="116"/>
      <c r="D1036" s="116"/>
      <c r="M1036" s="116"/>
    </row>
    <row r="1037" spans="1:13" x14ac:dyDescent="0.35">
      <c r="A1037" s="116"/>
      <c r="C1037" s="116"/>
      <c r="D1037" s="116"/>
      <c r="M1037" s="116"/>
    </row>
    <row r="1038" spans="1:13" x14ac:dyDescent="0.35">
      <c r="A1038" s="116"/>
      <c r="C1038" s="116"/>
      <c r="D1038" s="116"/>
      <c r="M1038" s="116"/>
    </row>
    <row r="1039" spans="1:13" x14ac:dyDescent="0.35">
      <c r="A1039" s="116"/>
      <c r="C1039" s="116"/>
      <c r="D1039" s="116"/>
      <c r="M1039" s="116"/>
    </row>
    <row r="1040" spans="1:13" x14ac:dyDescent="0.35">
      <c r="A1040" s="116"/>
      <c r="C1040" s="116"/>
      <c r="D1040" s="116"/>
      <c r="M1040" s="116"/>
    </row>
    <row r="1041" spans="1:13" x14ac:dyDescent="0.35">
      <c r="A1041" s="116"/>
      <c r="C1041" s="116"/>
      <c r="D1041" s="116"/>
      <c r="M1041" s="116"/>
    </row>
    <row r="1042" spans="1:13" x14ac:dyDescent="0.35">
      <c r="A1042" s="116"/>
      <c r="C1042" s="116"/>
      <c r="D1042" s="116"/>
      <c r="M1042" s="116"/>
    </row>
    <row r="1043" spans="1:13" x14ac:dyDescent="0.35">
      <c r="A1043" s="116"/>
      <c r="C1043" s="116"/>
      <c r="D1043" s="116"/>
      <c r="M1043" s="116"/>
    </row>
    <row r="1044" spans="1:13" x14ac:dyDescent="0.35">
      <c r="A1044" s="116"/>
      <c r="C1044" s="116"/>
      <c r="D1044" s="116"/>
      <c r="M1044" s="116"/>
    </row>
    <row r="1045" spans="1:13" x14ac:dyDescent="0.35">
      <c r="A1045" s="116"/>
      <c r="C1045" s="116"/>
      <c r="D1045" s="116"/>
      <c r="M1045" s="116"/>
    </row>
    <row r="1046" spans="1:13" x14ac:dyDescent="0.35">
      <c r="A1046" s="116"/>
      <c r="C1046" s="116"/>
      <c r="D1046" s="116"/>
      <c r="M1046" s="116"/>
    </row>
    <row r="1047" spans="1:13" x14ac:dyDescent="0.35">
      <c r="A1047" s="116"/>
      <c r="C1047" s="116"/>
      <c r="D1047" s="116"/>
      <c r="M1047" s="116"/>
    </row>
    <row r="1048" spans="1:13" x14ac:dyDescent="0.35">
      <c r="A1048" s="116"/>
      <c r="C1048" s="116"/>
      <c r="D1048" s="116"/>
      <c r="M1048" s="116"/>
    </row>
    <row r="1049" spans="1:13" x14ac:dyDescent="0.35">
      <c r="A1049" s="116"/>
      <c r="C1049" s="116"/>
      <c r="D1049" s="116"/>
      <c r="M1049" s="116"/>
    </row>
    <row r="1050" spans="1:13" x14ac:dyDescent="0.35">
      <c r="A1050" s="116"/>
      <c r="C1050" s="116"/>
      <c r="D1050" s="116"/>
      <c r="M1050" s="116"/>
    </row>
    <row r="1051" spans="1:13" x14ac:dyDescent="0.35">
      <c r="A1051" s="116"/>
      <c r="C1051" s="116"/>
      <c r="D1051" s="116"/>
      <c r="M1051" s="116"/>
    </row>
    <row r="1052" spans="1:13" x14ac:dyDescent="0.35">
      <c r="A1052" s="116"/>
      <c r="C1052" s="116"/>
      <c r="D1052" s="116"/>
      <c r="M1052" s="116"/>
    </row>
    <row r="1053" spans="1:13" x14ac:dyDescent="0.35">
      <c r="A1053" s="116"/>
      <c r="C1053" s="116"/>
      <c r="D1053" s="116"/>
      <c r="M1053" s="116"/>
    </row>
    <row r="1054" spans="1:13" x14ac:dyDescent="0.35">
      <c r="A1054" s="116"/>
      <c r="C1054" s="116"/>
      <c r="D1054" s="116"/>
      <c r="M1054" s="116"/>
    </row>
    <row r="1055" spans="1:13" x14ac:dyDescent="0.35">
      <c r="A1055" s="116"/>
      <c r="C1055" s="116"/>
      <c r="D1055" s="116"/>
      <c r="M1055" s="116"/>
    </row>
    <row r="1056" spans="1:13" x14ac:dyDescent="0.35">
      <c r="A1056" s="116"/>
      <c r="C1056" s="116"/>
      <c r="D1056" s="116"/>
      <c r="M1056" s="116"/>
    </row>
    <row r="1057" spans="1:13" x14ac:dyDescent="0.35">
      <c r="A1057" s="116"/>
      <c r="C1057" s="116"/>
      <c r="D1057" s="116"/>
      <c r="M1057" s="116"/>
    </row>
    <row r="1058" spans="1:13" x14ac:dyDescent="0.35">
      <c r="A1058" s="116"/>
      <c r="C1058" s="116"/>
      <c r="D1058" s="116"/>
      <c r="M1058" s="116"/>
    </row>
    <row r="1059" spans="1:13" x14ac:dyDescent="0.35">
      <c r="A1059" s="116"/>
      <c r="C1059" s="116"/>
      <c r="D1059" s="116"/>
      <c r="M1059" s="116"/>
    </row>
    <row r="1060" spans="1:13" x14ac:dyDescent="0.35">
      <c r="A1060" s="116"/>
      <c r="C1060" s="116"/>
      <c r="D1060" s="116"/>
      <c r="M1060" s="116"/>
    </row>
    <row r="1061" spans="1:13" x14ac:dyDescent="0.35">
      <c r="A1061" s="116"/>
      <c r="C1061" s="116"/>
      <c r="D1061" s="116"/>
      <c r="M1061" s="116"/>
    </row>
    <row r="1062" spans="1:13" x14ac:dyDescent="0.35">
      <c r="A1062" s="116"/>
      <c r="C1062" s="116"/>
      <c r="D1062" s="116"/>
      <c r="M1062" s="116"/>
    </row>
    <row r="1063" spans="1:13" x14ac:dyDescent="0.35">
      <c r="A1063" s="116"/>
      <c r="C1063" s="116"/>
      <c r="D1063" s="116"/>
      <c r="M1063" s="116"/>
    </row>
    <row r="1064" spans="1:13" x14ac:dyDescent="0.35">
      <c r="A1064" s="116"/>
      <c r="C1064" s="116"/>
      <c r="D1064" s="116"/>
      <c r="M1064" s="116"/>
    </row>
    <row r="1065" spans="1:13" x14ac:dyDescent="0.35">
      <c r="A1065" s="116"/>
      <c r="C1065" s="116"/>
      <c r="D1065" s="116"/>
      <c r="M1065" s="116"/>
    </row>
    <row r="1066" spans="1:13" x14ac:dyDescent="0.35">
      <c r="A1066" s="116"/>
      <c r="C1066" s="116"/>
      <c r="D1066" s="116"/>
      <c r="M1066" s="116"/>
    </row>
    <row r="1067" spans="1:13" x14ac:dyDescent="0.35">
      <c r="A1067" s="116"/>
      <c r="C1067" s="116"/>
      <c r="D1067" s="116"/>
      <c r="M1067" s="116"/>
    </row>
    <row r="1068" spans="1:13" x14ac:dyDescent="0.35">
      <c r="A1068" s="116"/>
      <c r="C1068" s="116"/>
      <c r="D1068" s="116"/>
      <c r="M1068" s="116"/>
    </row>
    <row r="1069" spans="1:13" x14ac:dyDescent="0.35">
      <c r="A1069" s="116"/>
      <c r="C1069" s="116"/>
      <c r="D1069" s="116"/>
      <c r="M1069" s="116"/>
    </row>
    <row r="1070" spans="1:13" x14ac:dyDescent="0.35">
      <c r="A1070" s="116"/>
      <c r="C1070" s="116"/>
      <c r="D1070" s="116"/>
      <c r="M1070" s="116"/>
    </row>
    <row r="1071" spans="1:13" x14ac:dyDescent="0.35">
      <c r="A1071" s="116"/>
      <c r="C1071" s="116"/>
      <c r="D1071" s="116"/>
      <c r="M1071" s="116"/>
    </row>
    <row r="1072" spans="1:13" x14ac:dyDescent="0.35">
      <c r="A1072" s="116"/>
      <c r="C1072" s="116"/>
      <c r="D1072" s="116"/>
      <c r="M1072" s="116"/>
    </row>
    <row r="1073" spans="1:13" x14ac:dyDescent="0.35">
      <c r="A1073" s="116"/>
      <c r="C1073" s="116"/>
      <c r="D1073" s="116"/>
      <c r="M1073" s="116"/>
    </row>
    <row r="1074" spans="1:13" x14ac:dyDescent="0.35">
      <c r="A1074" s="116"/>
      <c r="C1074" s="116"/>
      <c r="D1074" s="116"/>
      <c r="M1074" s="116"/>
    </row>
    <row r="1075" spans="1:13" x14ac:dyDescent="0.35">
      <c r="A1075" s="116"/>
      <c r="C1075" s="116"/>
      <c r="D1075" s="116"/>
      <c r="M1075" s="116"/>
    </row>
    <row r="1076" spans="1:13" x14ac:dyDescent="0.35">
      <c r="A1076" s="116"/>
      <c r="C1076" s="116"/>
      <c r="D1076" s="116"/>
      <c r="M1076" s="116"/>
    </row>
    <row r="1077" spans="1:13" x14ac:dyDescent="0.35">
      <c r="A1077" s="116"/>
      <c r="C1077" s="116"/>
      <c r="D1077" s="116"/>
      <c r="M1077" s="116"/>
    </row>
    <row r="1078" spans="1:13" x14ac:dyDescent="0.35">
      <c r="A1078" s="116"/>
      <c r="C1078" s="116"/>
      <c r="D1078" s="116"/>
      <c r="M1078" s="116"/>
    </row>
    <row r="1079" spans="1:13" x14ac:dyDescent="0.35">
      <c r="A1079" s="116"/>
      <c r="C1079" s="116"/>
      <c r="D1079" s="116"/>
      <c r="M1079" s="116"/>
    </row>
    <row r="1080" spans="1:13" x14ac:dyDescent="0.35">
      <c r="A1080" s="116"/>
      <c r="C1080" s="116"/>
      <c r="D1080" s="116"/>
      <c r="M1080" s="116"/>
    </row>
    <row r="1081" spans="1:13" x14ac:dyDescent="0.35">
      <c r="A1081" s="116"/>
      <c r="C1081" s="116"/>
      <c r="D1081" s="116"/>
      <c r="M1081" s="116"/>
    </row>
    <row r="1082" spans="1:13" x14ac:dyDescent="0.35">
      <c r="A1082" s="116"/>
      <c r="C1082" s="116"/>
      <c r="D1082" s="116"/>
      <c r="M1082" s="116"/>
    </row>
    <row r="1083" spans="1:13" x14ac:dyDescent="0.35">
      <c r="A1083" s="116"/>
      <c r="C1083" s="116"/>
      <c r="D1083" s="116"/>
      <c r="M1083" s="116"/>
    </row>
    <row r="1084" spans="1:13" x14ac:dyDescent="0.35">
      <c r="A1084" s="116"/>
      <c r="C1084" s="116"/>
      <c r="D1084" s="116"/>
      <c r="M1084" s="116"/>
    </row>
    <row r="1085" spans="1:13" x14ac:dyDescent="0.35">
      <c r="A1085" s="116"/>
      <c r="C1085" s="116"/>
      <c r="D1085" s="116"/>
      <c r="M1085" s="116"/>
    </row>
    <row r="1086" spans="1:13" x14ac:dyDescent="0.35">
      <c r="A1086" s="116"/>
      <c r="C1086" s="116"/>
      <c r="D1086" s="116"/>
      <c r="M1086" s="116"/>
    </row>
    <row r="1087" spans="1:13" x14ac:dyDescent="0.35">
      <c r="A1087" s="116"/>
      <c r="C1087" s="116"/>
      <c r="D1087" s="116"/>
      <c r="M1087" s="116"/>
    </row>
    <row r="1088" spans="1:13" x14ac:dyDescent="0.35">
      <c r="A1088" s="116"/>
      <c r="C1088" s="116"/>
      <c r="D1088" s="116"/>
      <c r="M1088" s="116"/>
    </row>
    <row r="1089" spans="1:13" x14ac:dyDescent="0.35">
      <c r="A1089" s="116"/>
      <c r="C1089" s="116"/>
      <c r="D1089" s="116"/>
      <c r="M1089" s="116"/>
    </row>
    <row r="1090" spans="1:13" x14ac:dyDescent="0.35">
      <c r="A1090" s="116"/>
      <c r="C1090" s="116"/>
      <c r="D1090" s="116"/>
      <c r="M1090" s="116"/>
    </row>
    <row r="1091" spans="1:13" x14ac:dyDescent="0.35">
      <c r="A1091" s="116"/>
      <c r="C1091" s="116"/>
      <c r="D1091" s="116"/>
      <c r="M1091" s="116"/>
    </row>
    <row r="1092" spans="1:13" x14ac:dyDescent="0.35">
      <c r="A1092" s="116"/>
      <c r="C1092" s="116"/>
      <c r="D1092" s="116"/>
      <c r="M1092" s="116"/>
    </row>
    <row r="1093" spans="1:13" x14ac:dyDescent="0.35">
      <c r="A1093" s="116"/>
      <c r="C1093" s="116"/>
      <c r="D1093" s="116"/>
      <c r="M1093" s="116"/>
    </row>
    <row r="1094" spans="1:13" x14ac:dyDescent="0.35">
      <c r="A1094" s="116"/>
      <c r="C1094" s="116"/>
      <c r="D1094" s="116"/>
      <c r="M1094" s="116"/>
    </row>
    <row r="1095" spans="1:13" x14ac:dyDescent="0.35">
      <c r="A1095" s="116"/>
      <c r="C1095" s="116"/>
      <c r="D1095" s="116"/>
      <c r="M1095" s="116"/>
    </row>
    <row r="1096" spans="1:13" x14ac:dyDescent="0.35">
      <c r="A1096" s="116"/>
      <c r="C1096" s="116"/>
      <c r="D1096" s="116"/>
      <c r="M1096" s="116"/>
    </row>
    <row r="1097" spans="1:13" x14ac:dyDescent="0.35">
      <c r="A1097" s="116"/>
      <c r="C1097" s="116"/>
      <c r="D1097" s="116"/>
      <c r="M1097" s="116"/>
    </row>
    <row r="1098" spans="1:13" x14ac:dyDescent="0.35">
      <c r="A1098" s="116"/>
      <c r="C1098" s="116"/>
      <c r="D1098" s="116"/>
      <c r="M1098" s="116"/>
    </row>
    <row r="1099" spans="1:13" x14ac:dyDescent="0.35">
      <c r="A1099" s="116"/>
      <c r="C1099" s="116"/>
      <c r="D1099" s="116"/>
      <c r="M1099" s="116"/>
    </row>
    <row r="1100" spans="1:13" x14ac:dyDescent="0.35">
      <c r="A1100" s="116"/>
      <c r="C1100" s="116"/>
      <c r="D1100" s="116"/>
      <c r="M1100" s="116"/>
    </row>
    <row r="1101" spans="1:13" x14ac:dyDescent="0.35">
      <c r="A1101" s="116"/>
      <c r="C1101" s="116"/>
      <c r="D1101" s="116"/>
      <c r="M1101" s="116"/>
    </row>
    <row r="1102" spans="1:13" x14ac:dyDescent="0.35">
      <c r="A1102" s="116"/>
      <c r="C1102" s="116"/>
      <c r="D1102" s="116"/>
      <c r="M1102" s="116"/>
    </row>
    <row r="1103" spans="1:13" x14ac:dyDescent="0.35">
      <c r="A1103" s="116"/>
      <c r="C1103" s="116"/>
      <c r="D1103" s="116"/>
      <c r="M1103" s="116"/>
    </row>
    <row r="1104" spans="1:13" x14ac:dyDescent="0.35">
      <c r="A1104" s="116"/>
      <c r="C1104" s="116"/>
      <c r="D1104" s="116"/>
      <c r="M1104" s="116"/>
    </row>
    <row r="1105" spans="1:13" x14ac:dyDescent="0.35">
      <c r="A1105" s="116"/>
      <c r="C1105" s="116"/>
      <c r="D1105" s="116"/>
      <c r="M1105" s="116"/>
    </row>
    <row r="1106" spans="1:13" x14ac:dyDescent="0.35">
      <c r="A1106" s="116"/>
      <c r="C1106" s="116"/>
      <c r="D1106" s="116"/>
      <c r="M1106" s="116"/>
    </row>
    <row r="1107" spans="1:13" x14ac:dyDescent="0.35">
      <c r="A1107" s="116"/>
      <c r="C1107" s="116"/>
      <c r="D1107" s="116"/>
      <c r="M1107" s="116"/>
    </row>
    <row r="1108" spans="1:13" x14ac:dyDescent="0.35">
      <c r="A1108" s="116"/>
      <c r="C1108" s="116"/>
      <c r="D1108" s="116"/>
      <c r="M1108" s="116"/>
    </row>
    <row r="1109" spans="1:13" x14ac:dyDescent="0.35">
      <c r="A1109" s="116"/>
      <c r="C1109" s="116"/>
      <c r="D1109" s="116"/>
      <c r="M1109" s="116"/>
    </row>
    <row r="1110" spans="1:13" x14ac:dyDescent="0.35">
      <c r="A1110" s="116"/>
      <c r="C1110" s="116"/>
      <c r="D1110" s="116"/>
      <c r="M1110" s="116"/>
    </row>
    <row r="1111" spans="1:13" x14ac:dyDescent="0.35">
      <c r="A1111" s="116"/>
      <c r="C1111" s="116"/>
      <c r="D1111" s="116"/>
      <c r="M1111" s="116"/>
    </row>
    <row r="1112" spans="1:13" x14ac:dyDescent="0.35">
      <c r="A1112" s="116"/>
      <c r="C1112" s="116"/>
      <c r="D1112" s="116"/>
      <c r="M1112" s="116"/>
    </row>
    <row r="1113" spans="1:13" x14ac:dyDescent="0.35">
      <c r="A1113" s="116"/>
      <c r="C1113" s="116"/>
      <c r="D1113" s="116"/>
      <c r="M1113" s="116"/>
    </row>
    <row r="1114" spans="1:13" x14ac:dyDescent="0.35">
      <c r="A1114" s="116"/>
      <c r="C1114" s="116"/>
      <c r="D1114" s="116"/>
      <c r="M1114" s="116"/>
    </row>
    <row r="1115" spans="1:13" x14ac:dyDescent="0.35">
      <c r="A1115" s="116"/>
      <c r="C1115" s="116"/>
      <c r="D1115" s="116"/>
      <c r="M1115" s="116"/>
    </row>
    <row r="1116" spans="1:13" x14ac:dyDescent="0.35">
      <c r="A1116" s="116"/>
      <c r="C1116" s="116"/>
      <c r="D1116" s="116"/>
      <c r="M1116" s="116"/>
    </row>
    <row r="1117" spans="1:13" x14ac:dyDescent="0.35">
      <c r="A1117" s="116"/>
      <c r="C1117" s="116"/>
      <c r="D1117" s="116"/>
      <c r="M1117" s="116"/>
    </row>
    <row r="1118" spans="1:13" x14ac:dyDescent="0.35">
      <c r="A1118" s="116"/>
      <c r="C1118" s="116"/>
      <c r="D1118" s="116"/>
      <c r="M1118" s="116"/>
    </row>
    <row r="1119" spans="1:13" x14ac:dyDescent="0.35">
      <c r="A1119" s="116"/>
      <c r="C1119" s="116"/>
      <c r="D1119" s="116"/>
      <c r="M1119" s="116"/>
    </row>
    <row r="1120" spans="1:13" x14ac:dyDescent="0.35">
      <c r="A1120" s="116"/>
      <c r="C1120" s="116"/>
      <c r="D1120" s="116"/>
      <c r="M1120" s="116"/>
    </row>
    <row r="1121" spans="1:13" x14ac:dyDescent="0.35">
      <c r="A1121" s="116"/>
      <c r="C1121" s="116"/>
      <c r="D1121" s="116"/>
      <c r="M1121" s="116"/>
    </row>
    <row r="1122" spans="1:13" x14ac:dyDescent="0.35">
      <c r="A1122" s="116"/>
      <c r="C1122" s="116"/>
      <c r="D1122" s="116"/>
      <c r="M1122" s="116"/>
    </row>
    <row r="1123" spans="1:13" x14ac:dyDescent="0.35">
      <c r="A1123" s="116"/>
      <c r="C1123" s="116"/>
      <c r="D1123" s="116"/>
      <c r="M1123" s="116"/>
    </row>
    <row r="1124" spans="1:13" x14ac:dyDescent="0.35">
      <c r="A1124" s="116"/>
      <c r="C1124" s="116"/>
      <c r="D1124" s="116"/>
      <c r="M1124" s="116"/>
    </row>
    <row r="1125" spans="1:13" x14ac:dyDescent="0.35">
      <c r="A1125" s="116"/>
      <c r="C1125" s="116"/>
      <c r="D1125" s="116"/>
      <c r="M1125" s="116"/>
    </row>
    <row r="1126" spans="1:13" x14ac:dyDescent="0.35">
      <c r="A1126" s="116"/>
      <c r="C1126" s="116"/>
      <c r="D1126" s="116"/>
      <c r="M1126" s="116"/>
    </row>
    <row r="1127" spans="1:13" x14ac:dyDescent="0.35">
      <c r="A1127" s="116"/>
      <c r="C1127" s="116"/>
      <c r="D1127" s="116"/>
      <c r="M1127" s="116"/>
    </row>
    <row r="1128" spans="1:13" x14ac:dyDescent="0.35">
      <c r="A1128" s="116"/>
      <c r="C1128" s="116"/>
      <c r="D1128" s="116"/>
      <c r="M1128" s="116"/>
    </row>
    <row r="1129" spans="1:13" x14ac:dyDescent="0.35">
      <c r="A1129" s="116"/>
      <c r="C1129" s="116"/>
      <c r="D1129" s="116"/>
      <c r="M1129" s="116"/>
    </row>
    <row r="1130" spans="1:13" x14ac:dyDescent="0.35">
      <c r="A1130" s="116"/>
      <c r="C1130" s="116"/>
      <c r="D1130" s="116"/>
      <c r="M1130" s="116"/>
    </row>
    <row r="1131" spans="1:13" x14ac:dyDescent="0.35">
      <c r="A1131" s="116"/>
      <c r="C1131" s="116"/>
      <c r="D1131" s="116"/>
      <c r="M1131" s="116"/>
    </row>
    <row r="1132" spans="1:13" x14ac:dyDescent="0.35">
      <c r="A1132" s="116"/>
      <c r="C1132" s="116"/>
      <c r="D1132" s="116"/>
      <c r="M1132" s="116"/>
    </row>
    <row r="1133" spans="1:13" x14ac:dyDescent="0.35">
      <c r="A1133" s="116"/>
      <c r="C1133" s="116"/>
      <c r="D1133" s="116"/>
      <c r="M1133" s="116"/>
    </row>
    <row r="1134" spans="1:13" x14ac:dyDescent="0.35">
      <c r="A1134" s="116"/>
      <c r="C1134" s="116"/>
      <c r="D1134" s="116"/>
      <c r="M1134" s="116"/>
    </row>
    <row r="1135" spans="1:13" x14ac:dyDescent="0.35">
      <c r="A1135" s="116"/>
      <c r="C1135" s="116"/>
      <c r="D1135" s="116"/>
      <c r="M1135" s="116"/>
    </row>
    <row r="1136" spans="1:13" x14ac:dyDescent="0.35">
      <c r="A1136" s="116"/>
      <c r="C1136" s="116"/>
      <c r="D1136" s="116"/>
      <c r="M1136" s="116"/>
    </row>
    <row r="1137" spans="1:13" x14ac:dyDescent="0.35">
      <c r="A1137" s="116"/>
      <c r="C1137" s="116"/>
      <c r="D1137" s="116"/>
      <c r="M1137" s="116"/>
    </row>
    <row r="1138" spans="1:13" x14ac:dyDescent="0.35">
      <c r="A1138" s="116"/>
      <c r="C1138" s="116"/>
      <c r="D1138" s="116"/>
      <c r="M1138" s="116"/>
    </row>
    <row r="1139" spans="1:13" x14ac:dyDescent="0.35">
      <c r="A1139" s="116"/>
      <c r="C1139" s="116"/>
      <c r="D1139" s="116"/>
      <c r="M1139" s="116"/>
    </row>
    <row r="1140" spans="1:13" x14ac:dyDescent="0.35">
      <c r="A1140" s="116"/>
      <c r="C1140" s="116"/>
      <c r="D1140" s="116"/>
      <c r="M1140" s="116"/>
    </row>
    <row r="1141" spans="1:13" x14ac:dyDescent="0.35">
      <c r="A1141" s="116"/>
      <c r="C1141" s="116"/>
      <c r="D1141" s="116"/>
      <c r="M1141" s="116"/>
    </row>
    <row r="1142" spans="1:13" x14ac:dyDescent="0.35">
      <c r="A1142" s="116"/>
      <c r="C1142" s="116"/>
      <c r="D1142" s="116"/>
      <c r="M1142" s="116"/>
    </row>
    <row r="1143" spans="1:13" x14ac:dyDescent="0.35">
      <c r="A1143" s="116"/>
      <c r="C1143" s="116"/>
      <c r="D1143" s="116"/>
      <c r="M1143" s="116"/>
    </row>
    <row r="1144" spans="1:13" x14ac:dyDescent="0.35">
      <c r="A1144" s="116"/>
      <c r="C1144" s="116"/>
      <c r="D1144" s="116"/>
      <c r="M1144" s="116"/>
    </row>
    <row r="1145" spans="1:13" x14ac:dyDescent="0.35">
      <c r="A1145" s="116"/>
      <c r="C1145" s="116"/>
      <c r="D1145" s="116"/>
      <c r="M1145" s="116"/>
    </row>
    <row r="1146" spans="1:13" x14ac:dyDescent="0.35">
      <c r="A1146" s="116"/>
      <c r="C1146" s="116"/>
      <c r="D1146" s="116"/>
      <c r="M1146" s="116"/>
    </row>
    <row r="1147" spans="1:13" x14ac:dyDescent="0.35">
      <c r="A1147" s="116"/>
      <c r="C1147" s="116"/>
      <c r="D1147" s="116"/>
      <c r="M1147" s="116"/>
    </row>
    <row r="1148" spans="1:13" x14ac:dyDescent="0.35">
      <c r="A1148" s="116"/>
      <c r="C1148" s="116"/>
      <c r="D1148" s="116"/>
      <c r="M1148" s="116"/>
    </row>
    <row r="1149" spans="1:13" x14ac:dyDescent="0.35">
      <c r="A1149" s="116"/>
      <c r="C1149" s="116"/>
      <c r="D1149" s="116"/>
      <c r="M1149" s="116"/>
    </row>
    <row r="1150" spans="1:13" x14ac:dyDescent="0.35">
      <c r="A1150" s="116"/>
      <c r="C1150" s="116"/>
      <c r="D1150" s="116"/>
      <c r="M1150" s="116"/>
    </row>
    <row r="1151" spans="1:13" x14ac:dyDescent="0.35">
      <c r="A1151" s="116"/>
      <c r="C1151" s="116"/>
      <c r="D1151" s="116"/>
      <c r="M1151" s="116"/>
    </row>
    <row r="1152" spans="1:13" x14ac:dyDescent="0.35">
      <c r="A1152" s="116"/>
      <c r="C1152" s="116"/>
      <c r="D1152" s="116"/>
      <c r="M1152" s="116"/>
    </row>
    <row r="1153" spans="1:13" x14ac:dyDescent="0.35">
      <c r="A1153" s="116"/>
      <c r="C1153" s="116"/>
      <c r="D1153" s="116"/>
      <c r="M1153" s="116"/>
    </row>
    <row r="1154" spans="1:13" x14ac:dyDescent="0.35">
      <c r="A1154" s="116"/>
      <c r="C1154" s="116"/>
      <c r="D1154" s="116"/>
      <c r="M1154" s="116"/>
    </row>
    <row r="1155" spans="1:13" x14ac:dyDescent="0.35">
      <c r="A1155" s="116"/>
      <c r="C1155" s="116"/>
      <c r="D1155" s="116"/>
      <c r="M1155" s="116"/>
    </row>
    <row r="1156" spans="1:13" x14ac:dyDescent="0.35">
      <c r="A1156" s="116"/>
      <c r="C1156" s="116"/>
      <c r="D1156" s="116"/>
      <c r="M1156" s="116"/>
    </row>
    <row r="1157" spans="1:13" x14ac:dyDescent="0.35">
      <c r="A1157" s="116"/>
      <c r="C1157" s="116"/>
      <c r="D1157" s="116"/>
      <c r="M1157" s="116"/>
    </row>
    <row r="1158" spans="1:13" x14ac:dyDescent="0.35">
      <c r="A1158" s="116"/>
      <c r="C1158" s="116"/>
      <c r="D1158" s="116"/>
      <c r="M1158" s="116"/>
    </row>
    <row r="1159" spans="1:13" x14ac:dyDescent="0.35">
      <c r="A1159" s="116"/>
      <c r="C1159" s="116"/>
      <c r="D1159" s="116"/>
      <c r="M1159" s="116"/>
    </row>
    <row r="1160" spans="1:13" x14ac:dyDescent="0.35">
      <c r="A1160" s="116"/>
      <c r="C1160" s="116"/>
      <c r="D1160" s="116"/>
      <c r="M1160" s="116"/>
    </row>
    <row r="1161" spans="1:13" x14ac:dyDescent="0.35">
      <c r="A1161" s="116"/>
      <c r="C1161" s="116"/>
      <c r="D1161" s="116"/>
      <c r="M1161" s="116"/>
    </row>
    <row r="1162" spans="1:13" x14ac:dyDescent="0.35">
      <c r="A1162" s="116"/>
      <c r="C1162" s="116"/>
      <c r="D1162" s="116"/>
      <c r="M1162" s="116"/>
    </row>
    <row r="1163" spans="1:13" x14ac:dyDescent="0.35">
      <c r="A1163" s="116"/>
      <c r="C1163" s="116"/>
      <c r="D1163" s="116"/>
      <c r="M1163" s="116"/>
    </row>
    <row r="1164" spans="1:13" x14ac:dyDescent="0.35">
      <c r="A1164" s="116"/>
      <c r="C1164" s="116"/>
      <c r="D1164" s="116"/>
      <c r="M1164" s="116"/>
    </row>
    <row r="1165" spans="1:13" x14ac:dyDescent="0.35">
      <c r="A1165" s="116"/>
      <c r="C1165" s="116"/>
      <c r="D1165" s="116"/>
      <c r="M1165" s="116"/>
    </row>
    <row r="1166" spans="1:13" x14ac:dyDescent="0.35">
      <c r="A1166" s="116"/>
      <c r="C1166" s="116"/>
      <c r="D1166" s="116"/>
      <c r="M1166" s="116"/>
    </row>
    <row r="1167" spans="1:13" x14ac:dyDescent="0.35">
      <c r="A1167" s="116"/>
      <c r="C1167" s="116"/>
      <c r="D1167" s="116"/>
      <c r="M1167" s="116"/>
    </row>
    <row r="1168" spans="1:13" x14ac:dyDescent="0.35">
      <c r="A1168" s="116"/>
      <c r="C1168" s="116"/>
      <c r="D1168" s="116"/>
      <c r="M1168" s="116"/>
    </row>
    <row r="1169" spans="1:13" x14ac:dyDescent="0.35">
      <c r="A1169" s="116"/>
      <c r="C1169" s="116"/>
      <c r="D1169" s="116"/>
      <c r="M1169" s="116"/>
    </row>
    <row r="1170" spans="1:13" x14ac:dyDescent="0.35">
      <c r="A1170" s="116"/>
      <c r="C1170" s="116"/>
      <c r="D1170" s="116"/>
      <c r="M1170" s="116"/>
    </row>
    <row r="1171" spans="1:13" x14ac:dyDescent="0.35">
      <c r="A1171" s="116"/>
      <c r="C1171" s="116"/>
      <c r="D1171" s="116"/>
      <c r="M1171" s="116"/>
    </row>
    <row r="1172" spans="1:13" x14ac:dyDescent="0.35">
      <c r="A1172" s="116"/>
      <c r="C1172" s="116"/>
      <c r="D1172" s="116"/>
      <c r="M1172" s="116"/>
    </row>
    <row r="1173" spans="1:13" x14ac:dyDescent="0.35">
      <c r="A1173" s="116"/>
      <c r="C1173" s="116"/>
      <c r="D1173" s="116"/>
      <c r="M1173" s="116"/>
    </row>
    <row r="1174" spans="1:13" x14ac:dyDescent="0.35">
      <c r="A1174" s="116"/>
      <c r="C1174" s="116"/>
      <c r="D1174" s="116"/>
      <c r="M1174" s="116"/>
    </row>
    <row r="1175" spans="1:13" x14ac:dyDescent="0.35">
      <c r="A1175" s="116"/>
      <c r="C1175" s="116"/>
      <c r="D1175" s="116"/>
      <c r="M1175" s="116"/>
    </row>
    <row r="1176" spans="1:13" x14ac:dyDescent="0.35">
      <c r="A1176" s="116"/>
      <c r="C1176" s="116"/>
      <c r="D1176" s="116"/>
      <c r="M1176" s="116"/>
    </row>
    <row r="1177" spans="1:13" x14ac:dyDescent="0.35">
      <c r="A1177" s="116"/>
      <c r="C1177" s="116"/>
      <c r="D1177" s="116"/>
      <c r="M1177" s="116"/>
    </row>
    <row r="1178" spans="1:13" x14ac:dyDescent="0.35">
      <c r="A1178" s="116"/>
      <c r="C1178" s="116"/>
      <c r="D1178" s="116"/>
      <c r="M1178" s="116"/>
    </row>
    <row r="1179" spans="1:13" x14ac:dyDescent="0.35">
      <c r="A1179" s="116"/>
      <c r="C1179" s="116"/>
      <c r="D1179" s="116"/>
      <c r="M1179" s="116"/>
    </row>
    <row r="1180" spans="1:13" x14ac:dyDescent="0.35">
      <c r="A1180" s="116"/>
      <c r="C1180" s="116"/>
      <c r="D1180" s="116"/>
      <c r="M1180" s="116"/>
    </row>
    <row r="1181" spans="1:13" x14ac:dyDescent="0.35">
      <c r="A1181" s="116"/>
      <c r="C1181" s="116"/>
      <c r="D1181" s="116"/>
      <c r="M1181" s="116"/>
    </row>
    <row r="1182" spans="1:13" x14ac:dyDescent="0.35">
      <c r="A1182" s="116"/>
      <c r="C1182" s="116"/>
      <c r="D1182" s="116"/>
      <c r="M1182" s="116"/>
    </row>
    <row r="1183" spans="1:13" x14ac:dyDescent="0.35">
      <c r="A1183" s="116"/>
      <c r="C1183" s="116"/>
      <c r="D1183" s="116"/>
      <c r="M1183" s="116"/>
    </row>
    <row r="1184" spans="1:13" x14ac:dyDescent="0.35">
      <c r="A1184" s="116"/>
      <c r="C1184" s="116"/>
      <c r="D1184" s="116"/>
      <c r="M1184" s="116"/>
    </row>
    <row r="1185" spans="1:13" x14ac:dyDescent="0.35">
      <c r="A1185" s="116"/>
      <c r="C1185" s="116"/>
      <c r="D1185" s="116"/>
      <c r="M1185" s="116"/>
    </row>
    <row r="1186" spans="1:13" x14ac:dyDescent="0.35">
      <c r="A1186" s="116"/>
      <c r="C1186" s="116"/>
      <c r="D1186" s="116"/>
      <c r="M1186" s="116"/>
    </row>
    <row r="1187" spans="1:13" x14ac:dyDescent="0.35">
      <c r="A1187" s="116"/>
      <c r="C1187" s="116"/>
      <c r="D1187" s="116"/>
      <c r="M1187" s="116"/>
    </row>
    <row r="1188" spans="1:13" x14ac:dyDescent="0.35">
      <c r="A1188" s="116"/>
      <c r="C1188" s="116"/>
      <c r="D1188" s="116"/>
      <c r="M1188" s="116"/>
    </row>
    <row r="1189" spans="1:13" x14ac:dyDescent="0.35">
      <c r="A1189" s="116"/>
      <c r="C1189" s="116"/>
      <c r="D1189" s="116"/>
      <c r="M1189" s="116"/>
    </row>
    <row r="1190" spans="1:13" x14ac:dyDescent="0.35">
      <c r="A1190" s="116"/>
      <c r="C1190" s="116"/>
      <c r="D1190" s="116"/>
      <c r="M1190" s="116"/>
    </row>
    <row r="1191" spans="1:13" x14ac:dyDescent="0.35">
      <c r="A1191" s="116"/>
      <c r="C1191" s="116"/>
      <c r="D1191" s="116"/>
      <c r="M1191" s="116"/>
    </row>
    <row r="1192" spans="1:13" x14ac:dyDescent="0.35">
      <c r="A1192" s="116"/>
      <c r="C1192" s="116"/>
      <c r="D1192" s="116"/>
      <c r="M1192" s="116"/>
    </row>
    <row r="1193" spans="1:13" x14ac:dyDescent="0.35">
      <c r="A1193" s="116"/>
      <c r="C1193" s="116"/>
      <c r="D1193" s="116"/>
      <c r="M1193" s="116"/>
    </row>
    <row r="1194" spans="1:13" x14ac:dyDescent="0.35">
      <c r="A1194" s="116"/>
      <c r="C1194" s="116"/>
      <c r="D1194" s="116"/>
      <c r="M1194" s="116"/>
    </row>
    <row r="1195" spans="1:13" x14ac:dyDescent="0.35">
      <c r="A1195" s="116"/>
      <c r="C1195" s="116"/>
      <c r="D1195" s="116"/>
      <c r="M1195" s="116"/>
    </row>
    <row r="1196" spans="1:13" x14ac:dyDescent="0.35">
      <c r="A1196" s="116"/>
      <c r="C1196" s="116"/>
      <c r="D1196" s="116"/>
      <c r="M1196" s="116"/>
    </row>
    <row r="1197" spans="1:13" x14ac:dyDescent="0.35">
      <c r="A1197" s="116"/>
      <c r="C1197" s="116"/>
      <c r="D1197" s="116"/>
      <c r="M1197" s="116"/>
    </row>
    <row r="1198" spans="1:13" x14ac:dyDescent="0.35">
      <c r="A1198" s="116"/>
      <c r="C1198" s="116"/>
      <c r="D1198" s="116"/>
      <c r="M1198" s="116"/>
    </row>
    <row r="1199" spans="1:13" x14ac:dyDescent="0.35">
      <c r="A1199" s="116"/>
      <c r="C1199" s="116"/>
      <c r="D1199" s="116"/>
      <c r="M1199" s="116"/>
    </row>
    <row r="1200" spans="1:13" x14ac:dyDescent="0.35">
      <c r="A1200" s="116"/>
      <c r="C1200" s="116"/>
      <c r="D1200" s="116"/>
      <c r="M1200" s="116"/>
    </row>
    <row r="1201" spans="1:13" x14ac:dyDescent="0.35">
      <c r="A1201" s="116"/>
      <c r="C1201" s="116"/>
      <c r="D1201" s="116"/>
      <c r="M1201" s="116"/>
    </row>
    <row r="1202" spans="1:13" x14ac:dyDescent="0.35">
      <c r="A1202" s="116"/>
      <c r="C1202" s="116"/>
      <c r="D1202" s="116"/>
      <c r="M1202" s="116"/>
    </row>
    <row r="1203" spans="1:13" x14ac:dyDescent="0.35">
      <c r="A1203" s="116"/>
      <c r="C1203" s="116"/>
      <c r="D1203" s="116"/>
      <c r="M1203" s="116"/>
    </row>
    <row r="1204" spans="1:13" x14ac:dyDescent="0.35">
      <c r="A1204" s="116"/>
      <c r="C1204" s="116"/>
      <c r="D1204" s="116"/>
      <c r="M1204" s="116"/>
    </row>
    <row r="1205" spans="1:13" x14ac:dyDescent="0.35">
      <c r="A1205" s="116"/>
      <c r="C1205" s="116"/>
      <c r="D1205" s="116"/>
      <c r="M1205" s="116"/>
    </row>
    <row r="1206" spans="1:13" x14ac:dyDescent="0.35">
      <c r="A1206" s="116"/>
      <c r="C1206" s="116"/>
      <c r="D1206" s="116"/>
      <c r="M1206" s="116"/>
    </row>
    <row r="1207" spans="1:13" x14ac:dyDescent="0.35">
      <c r="A1207" s="116"/>
      <c r="C1207" s="116"/>
      <c r="D1207" s="116"/>
      <c r="M1207" s="116"/>
    </row>
    <row r="1208" spans="1:13" x14ac:dyDescent="0.35">
      <c r="A1208" s="116"/>
      <c r="C1208" s="116"/>
      <c r="D1208" s="116"/>
      <c r="M1208" s="116"/>
    </row>
    <row r="1209" spans="1:13" x14ac:dyDescent="0.35">
      <c r="A1209" s="116"/>
      <c r="C1209" s="116"/>
      <c r="D1209" s="116"/>
      <c r="M1209" s="116"/>
    </row>
    <row r="1210" spans="1:13" x14ac:dyDescent="0.35">
      <c r="A1210" s="116"/>
      <c r="C1210" s="116"/>
      <c r="D1210" s="116"/>
      <c r="M1210" s="116"/>
    </row>
    <row r="1211" spans="1:13" x14ac:dyDescent="0.35">
      <c r="A1211" s="116"/>
      <c r="C1211" s="116"/>
      <c r="D1211" s="116"/>
      <c r="M1211" s="116"/>
    </row>
    <row r="1212" spans="1:13" x14ac:dyDescent="0.35">
      <c r="A1212" s="116"/>
      <c r="C1212" s="116"/>
      <c r="D1212" s="116"/>
      <c r="M1212" s="116"/>
    </row>
    <row r="1213" spans="1:13" x14ac:dyDescent="0.35">
      <c r="A1213" s="116"/>
      <c r="C1213" s="116"/>
      <c r="D1213" s="116"/>
      <c r="M1213" s="116"/>
    </row>
    <row r="1214" spans="1:13" x14ac:dyDescent="0.35">
      <c r="A1214" s="116"/>
      <c r="C1214" s="116"/>
      <c r="D1214" s="116"/>
      <c r="M1214" s="116"/>
    </row>
    <row r="1215" spans="1:13" x14ac:dyDescent="0.35">
      <c r="A1215" s="116"/>
      <c r="C1215" s="116"/>
      <c r="D1215" s="116"/>
      <c r="M1215" s="116"/>
    </row>
    <row r="1216" spans="1:13" x14ac:dyDescent="0.35">
      <c r="A1216" s="116"/>
      <c r="C1216" s="116"/>
      <c r="D1216" s="116"/>
      <c r="M1216" s="116"/>
    </row>
    <row r="1217" spans="1:13" x14ac:dyDescent="0.35">
      <c r="A1217" s="116"/>
      <c r="C1217" s="116"/>
      <c r="D1217" s="116"/>
      <c r="M1217" s="116"/>
    </row>
    <row r="1218" spans="1:13" x14ac:dyDescent="0.35">
      <c r="A1218" s="116"/>
      <c r="C1218" s="116"/>
      <c r="D1218" s="116"/>
      <c r="M1218" s="116"/>
    </row>
    <row r="1219" spans="1:13" x14ac:dyDescent="0.35">
      <c r="A1219" s="116"/>
      <c r="C1219" s="116"/>
      <c r="D1219" s="116"/>
      <c r="M1219" s="116"/>
    </row>
    <row r="1220" spans="1:13" x14ac:dyDescent="0.35">
      <c r="A1220" s="116"/>
      <c r="C1220" s="116"/>
      <c r="D1220" s="116"/>
      <c r="M1220" s="116"/>
    </row>
    <row r="1221" spans="1:13" x14ac:dyDescent="0.35">
      <c r="A1221" s="116"/>
      <c r="C1221" s="116"/>
      <c r="D1221" s="116"/>
      <c r="M1221" s="116"/>
    </row>
    <row r="1222" spans="1:13" x14ac:dyDescent="0.35">
      <c r="A1222" s="116"/>
      <c r="C1222" s="116"/>
      <c r="D1222" s="116"/>
      <c r="M1222" s="116"/>
    </row>
    <row r="1223" spans="1:13" x14ac:dyDescent="0.35">
      <c r="A1223" s="116"/>
      <c r="C1223" s="116"/>
      <c r="D1223" s="116"/>
      <c r="M1223" s="116"/>
    </row>
    <row r="1224" spans="1:13" x14ac:dyDescent="0.35">
      <c r="A1224" s="116"/>
      <c r="C1224" s="116"/>
      <c r="D1224" s="116"/>
      <c r="M1224" s="116"/>
    </row>
    <row r="1225" spans="1:13" x14ac:dyDescent="0.35">
      <c r="A1225" s="116"/>
      <c r="C1225" s="116"/>
      <c r="D1225" s="116"/>
      <c r="M1225" s="116"/>
    </row>
    <row r="1226" spans="1:13" x14ac:dyDescent="0.35">
      <c r="A1226" s="116"/>
      <c r="C1226" s="116"/>
      <c r="D1226" s="116"/>
      <c r="M1226" s="116"/>
    </row>
    <row r="1227" spans="1:13" x14ac:dyDescent="0.35">
      <c r="A1227" s="116"/>
      <c r="C1227" s="116"/>
      <c r="D1227" s="116"/>
      <c r="M1227" s="116"/>
    </row>
    <row r="1228" spans="1:13" x14ac:dyDescent="0.35">
      <c r="A1228" s="116"/>
      <c r="C1228" s="116"/>
      <c r="D1228" s="116"/>
      <c r="M1228" s="116"/>
    </row>
    <row r="1229" spans="1:13" x14ac:dyDescent="0.35">
      <c r="A1229" s="116"/>
      <c r="C1229" s="116"/>
      <c r="D1229" s="116"/>
      <c r="M1229" s="116"/>
    </row>
    <row r="1230" spans="1:13" x14ac:dyDescent="0.35">
      <c r="A1230" s="116"/>
      <c r="C1230" s="116"/>
      <c r="D1230" s="116"/>
      <c r="M1230" s="116"/>
    </row>
    <row r="1231" spans="1:13" x14ac:dyDescent="0.35">
      <c r="A1231" s="116"/>
      <c r="C1231" s="116"/>
      <c r="D1231" s="116"/>
      <c r="M1231" s="116"/>
    </row>
    <row r="1232" spans="1:13" x14ac:dyDescent="0.35">
      <c r="A1232" s="116"/>
      <c r="C1232" s="116"/>
      <c r="D1232" s="116"/>
      <c r="M1232" s="116"/>
    </row>
    <row r="1233" spans="1:13" x14ac:dyDescent="0.35">
      <c r="A1233" s="116"/>
      <c r="C1233" s="116"/>
      <c r="D1233" s="116"/>
      <c r="M1233" s="116"/>
    </row>
    <row r="1234" spans="1:13" x14ac:dyDescent="0.35">
      <c r="A1234" s="116"/>
      <c r="C1234" s="116"/>
      <c r="D1234" s="116"/>
      <c r="M1234" s="116"/>
    </row>
    <row r="1235" spans="1:13" x14ac:dyDescent="0.35">
      <c r="A1235" s="116"/>
      <c r="C1235" s="116"/>
      <c r="D1235" s="116"/>
      <c r="M1235" s="116"/>
    </row>
    <row r="1236" spans="1:13" x14ac:dyDescent="0.35">
      <c r="A1236" s="116"/>
      <c r="C1236" s="116"/>
      <c r="D1236" s="116"/>
      <c r="M1236" s="116"/>
    </row>
    <row r="1237" spans="1:13" x14ac:dyDescent="0.35">
      <c r="A1237" s="116"/>
      <c r="C1237" s="116"/>
      <c r="D1237" s="116"/>
      <c r="M1237" s="116"/>
    </row>
    <row r="1238" spans="1:13" x14ac:dyDescent="0.35">
      <c r="A1238" s="116"/>
      <c r="C1238" s="116"/>
      <c r="D1238" s="116"/>
      <c r="M1238" s="116"/>
    </row>
    <row r="1239" spans="1:13" x14ac:dyDescent="0.35">
      <c r="A1239" s="116"/>
      <c r="C1239" s="116"/>
      <c r="D1239" s="116"/>
      <c r="M1239" s="116"/>
    </row>
    <row r="1240" spans="1:13" x14ac:dyDescent="0.35">
      <c r="A1240" s="116"/>
      <c r="C1240" s="116"/>
      <c r="D1240" s="116"/>
      <c r="M1240" s="116"/>
    </row>
    <row r="1241" spans="1:13" x14ac:dyDescent="0.35">
      <c r="A1241" s="116"/>
      <c r="C1241" s="116"/>
      <c r="D1241" s="116"/>
      <c r="M1241" s="116"/>
    </row>
    <row r="1242" spans="1:13" x14ac:dyDescent="0.35">
      <c r="A1242" s="116"/>
      <c r="C1242" s="116"/>
      <c r="D1242" s="116"/>
      <c r="M1242" s="116"/>
    </row>
    <row r="1243" spans="1:13" x14ac:dyDescent="0.35">
      <c r="A1243" s="116"/>
      <c r="C1243" s="116"/>
      <c r="D1243" s="116"/>
      <c r="M1243" s="116"/>
    </row>
    <row r="1244" spans="1:13" x14ac:dyDescent="0.35">
      <c r="A1244" s="116"/>
      <c r="C1244" s="116"/>
      <c r="D1244" s="116"/>
      <c r="M1244" s="116"/>
    </row>
    <row r="1245" spans="1:13" x14ac:dyDescent="0.35">
      <c r="A1245" s="116"/>
      <c r="C1245" s="116"/>
      <c r="D1245" s="116"/>
      <c r="M1245" s="116"/>
    </row>
    <row r="1246" spans="1:13" x14ac:dyDescent="0.35">
      <c r="A1246" s="116"/>
      <c r="C1246" s="116"/>
      <c r="D1246" s="116"/>
      <c r="M1246" s="116"/>
    </row>
    <row r="1247" spans="1:13" x14ac:dyDescent="0.35">
      <c r="A1247" s="116"/>
      <c r="C1247" s="116"/>
      <c r="D1247" s="116"/>
      <c r="M1247" s="116"/>
    </row>
    <row r="1248" spans="1:13" x14ac:dyDescent="0.35">
      <c r="A1248" s="116"/>
      <c r="C1248" s="116"/>
      <c r="D1248" s="116"/>
      <c r="M1248" s="116"/>
    </row>
    <row r="1249" spans="1:13" x14ac:dyDescent="0.35">
      <c r="A1249" s="116"/>
      <c r="C1249" s="116"/>
      <c r="D1249" s="116"/>
      <c r="M1249" s="116"/>
    </row>
    <row r="1250" spans="1:13" x14ac:dyDescent="0.35">
      <c r="A1250" s="116"/>
      <c r="C1250" s="116"/>
      <c r="D1250" s="116"/>
      <c r="M1250" s="116"/>
    </row>
    <row r="1251" spans="1:13" x14ac:dyDescent="0.35">
      <c r="A1251" s="116"/>
      <c r="C1251" s="116"/>
      <c r="D1251" s="116"/>
      <c r="M1251" s="116"/>
    </row>
    <row r="1252" spans="1:13" x14ac:dyDescent="0.35">
      <c r="A1252" s="116"/>
      <c r="C1252" s="116"/>
      <c r="D1252" s="116"/>
      <c r="M1252" s="116"/>
    </row>
    <row r="1253" spans="1:13" x14ac:dyDescent="0.35">
      <c r="A1253" s="116"/>
      <c r="C1253" s="116"/>
      <c r="D1253" s="116"/>
      <c r="M1253" s="116"/>
    </row>
    <row r="1254" spans="1:13" x14ac:dyDescent="0.35">
      <c r="A1254" s="116"/>
      <c r="C1254" s="116"/>
      <c r="D1254" s="116"/>
      <c r="M1254" s="116"/>
    </row>
    <row r="1255" spans="1:13" x14ac:dyDescent="0.35">
      <c r="A1255" s="116"/>
      <c r="C1255" s="116"/>
      <c r="D1255" s="116"/>
      <c r="M1255" s="116"/>
    </row>
    <row r="1256" spans="1:13" x14ac:dyDescent="0.35">
      <c r="A1256" s="116"/>
      <c r="C1256" s="116"/>
      <c r="D1256" s="116"/>
      <c r="M1256" s="116"/>
    </row>
    <row r="1257" spans="1:13" x14ac:dyDescent="0.35">
      <c r="A1257" s="116"/>
      <c r="C1257" s="116"/>
      <c r="D1257" s="116"/>
      <c r="M1257" s="116"/>
    </row>
    <row r="1258" spans="1:13" x14ac:dyDescent="0.35">
      <c r="A1258" s="116"/>
      <c r="C1258" s="116"/>
      <c r="D1258" s="116"/>
      <c r="M1258" s="116"/>
    </row>
    <row r="1259" spans="1:13" x14ac:dyDescent="0.35">
      <c r="A1259" s="116"/>
      <c r="C1259" s="116"/>
      <c r="D1259" s="116"/>
      <c r="M1259" s="116"/>
    </row>
    <row r="1260" spans="1:13" x14ac:dyDescent="0.35">
      <c r="A1260" s="116"/>
      <c r="C1260" s="116"/>
      <c r="D1260" s="116"/>
      <c r="M1260" s="116"/>
    </row>
    <row r="1261" spans="1:13" x14ac:dyDescent="0.35">
      <c r="A1261" s="116"/>
      <c r="C1261" s="116"/>
      <c r="D1261" s="116"/>
      <c r="M1261" s="116"/>
    </row>
    <row r="1262" spans="1:13" x14ac:dyDescent="0.35">
      <c r="A1262" s="116"/>
      <c r="C1262" s="116"/>
      <c r="D1262" s="116"/>
      <c r="M1262" s="116"/>
    </row>
    <row r="1263" spans="1:13" x14ac:dyDescent="0.35">
      <c r="A1263" s="116"/>
      <c r="C1263" s="116"/>
      <c r="D1263" s="116"/>
      <c r="M1263" s="116"/>
    </row>
    <row r="1264" spans="1:13" x14ac:dyDescent="0.35">
      <c r="A1264" s="116"/>
      <c r="C1264" s="116"/>
      <c r="D1264" s="116"/>
      <c r="M1264" s="116"/>
    </row>
    <row r="1265" spans="1:13" x14ac:dyDescent="0.35">
      <c r="A1265" s="116"/>
      <c r="C1265" s="116"/>
      <c r="D1265" s="116"/>
      <c r="M1265" s="116"/>
    </row>
    <row r="1266" spans="1:13" x14ac:dyDescent="0.35">
      <c r="A1266" s="116"/>
      <c r="C1266" s="116"/>
      <c r="D1266" s="116"/>
      <c r="M1266" s="116"/>
    </row>
    <row r="1267" spans="1:13" x14ac:dyDescent="0.35">
      <c r="A1267" s="116"/>
      <c r="C1267" s="116"/>
      <c r="D1267" s="116"/>
      <c r="M1267" s="116"/>
    </row>
    <row r="1268" spans="1:13" x14ac:dyDescent="0.35">
      <c r="A1268" s="116"/>
      <c r="C1268" s="116"/>
      <c r="D1268" s="116"/>
      <c r="M1268" s="116"/>
    </row>
    <row r="1269" spans="1:13" x14ac:dyDescent="0.35">
      <c r="A1269" s="116"/>
      <c r="C1269" s="116"/>
      <c r="D1269" s="116"/>
      <c r="M1269" s="116"/>
    </row>
    <row r="1270" spans="1:13" x14ac:dyDescent="0.35">
      <c r="A1270" s="116"/>
      <c r="C1270" s="116"/>
      <c r="D1270" s="116"/>
      <c r="M1270" s="116"/>
    </row>
    <row r="1271" spans="1:13" x14ac:dyDescent="0.35">
      <c r="A1271" s="116"/>
      <c r="C1271" s="116"/>
      <c r="D1271" s="116"/>
      <c r="M1271" s="116"/>
    </row>
    <row r="1272" spans="1:13" x14ac:dyDescent="0.35">
      <c r="A1272" s="116"/>
      <c r="C1272" s="116"/>
      <c r="D1272" s="116"/>
      <c r="M1272" s="116"/>
    </row>
    <row r="1273" spans="1:13" x14ac:dyDescent="0.35">
      <c r="A1273" s="116"/>
      <c r="C1273" s="116"/>
      <c r="D1273" s="116"/>
      <c r="M1273" s="116"/>
    </row>
    <row r="1274" spans="1:13" x14ac:dyDescent="0.35">
      <c r="A1274" s="116"/>
      <c r="C1274" s="116"/>
      <c r="D1274" s="116"/>
      <c r="M1274" s="116"/>
    </row>
    <row r="1275" spans="1:13" x14ac:dyDescent="0.35">
      <c r="A1275" s="116"/>
      <c r="C1275" s="116"/>
      <c r="D1275" s="116"/>
      <c r="M1275" s="116"/>
    </row>
    <row r="1276" spans="1:13" x14ac:dyDescent="0.35">
      <c r="A1276" s="116"/>
      <c r="C1276" s="116"/>
      <c r="D1276" s="116"/>
      <c r="M1276" s="116"/>
    </row>
    <row r="1277" spans="1:13" x14ac:dyDescent="0.35">
      <c r="A1277" s="116"/>
      <c r="C1277" s="116"/>
      <c r="D1277" s="116"/>
      <c r="M1277" s="116"/>
    </row>
    <row r="1278" spans="1:13" x14ac:dyDescent="0.35">
      <c r="A1278" s="116"/>
      <c r="C1278" s="116"/>
      <c r="D1278" s="116"/>
      <c r="M1278" s="116"/>
    </row>
    <row r="1279" spans="1:13" x14ac:dyDescent="0.35">
      <c r="A1279" s="116"/>
      <c r="C1279" s="116"/>
      <c r="D1279" s="116"/>
      <c r="M1279" s="116"/>
    </row>
    <row r="1280" spans="1:13" x14ac:dyDescent="0.35">
      <c r="A1280" s="116"/>
      <c r="C1280" s="116"/>
      <c r="D1280" s="116"/>
      <c r="M1280" s="116"/>
    </row>
    <row r="1281" spans="1:13" x14ac:dyDescent="0.35">
      <c r="A1281" s="116"/>
      <c r="C1281" s="116"/>
      <c r="D1281" s="116"/>
      <c r="M1281" s="116"/>
    </row>
    <row r="1282" spans="1:13" x14ac:dyDescent="0.35">
      <c r="A1282" s="116"/>
      <c r="C1282" s="116"/>
      <c r="D1282" s="116"/>
      <c r="M1282" s="116"/>
    </row>
    <row r="1283" spans="1:13" x14ac:dyDescent="0.35">
      <c r="A1283" s="116"/>
      <c r="C1283" s="116"/>
      <c r="D1283" s="116"/>
      <c r="M1283" s="116"/>
    </row>
    <row r="1284" spans="1:13" x14ac:dyDescent="0.35">
      <c r="A1284" s="116"/>
      <c r="C1284" s="116"/>
      <c r="D1284" s="116"/>
      <c r="M1284" s="116"/>
    </row>
    <row r="1285" spans="1:13" x14ac:dyDescent="0.35">
      <c r="A1285" s="116"/>
      <c r="C1285" s="116"/>
      <c r="D1285" s="116"/>
      <c r="M1285" s="116"/>
    </row>
    <row r="1286" spans="1:13" x14ac:dyDescent="0.35">
      <c r="A1286" s="116"/>
      <c r="C1286" s="116"/>
      <c r="D1286" s="116"/>
      <c r="M1286" s="116"/>
    </row>
    <row r="1287" spans="1:13" x14ac:dyDescent="0.35">
      <c r="A1287" s="116"/>
      <c r="C1287" s="116"/>
      <c r="D1287" s="116"/>
      <c r="M1287" s="116"/>
    </row>
    <row r="1288" spans="1:13" x14ac:dyDescent="0.35">
      <c r="A1288" s="116"/>
      <c r="C1288" s="116"/>
      <c r="D1288" s="116"/>
      <c r="M1288" s="116"/>
    </row>
    <row r="1289" spans="1:13" x14ac:dyDescent="0.35">
      <c r="A1289" s="116"/>
      <c r="C1289" s="116"/>
      <c r="D1289" s="116"/>
      <c r="M1289" s="116"/>
    </row>
    <row r="1290" spans="1:13" x14ac:dyDescent="0.35">
      <c r="A1290" s="116"/>
      <c r="C1290" s="116"/>
      <c r="D1290" s="116"/>
      <c r="M1290" s="116"/>
    </row>
    <row r="1291" spans="1:13" x14ac:dyDescent="0.35">
      <c r="A1291" s="116"/>
      <c r="C1291" s="116"/>
      <c r="D1291" s="116"/>
      <c r="M1291" s="116"/>
    </row>
    <row r="1292" spans="1:13" x14ac:dyDescent="0.35">
      <c r="A1292" s="116"/>
      <c r="C1292" s="116"/>
      <c r="D1292" s="116"/>
      <c r="M1292" s="116"/>
    </row>
    <row r="1293" spans="1:13" x14ac:dyDescent="0.35">
      <c r="A1293" s="116"/>
      <c r="C1293" s="116"/>
      <c r="D1293" s="116"/>
      <c r="M1293" s="116"/>
    </row>
    <row r="1294" spans="1:13" x14ac:dyDescent="0.35">
      <c r="A1294" s="116"/>
      <c r="C1294" s="116"/>
      <c r="D1294" s="116"/>
      <c r="M1294" s="116"/>
    </row>
    <row r="1295" spans="1:13" x14ac:dyDescent="0.35">
      <c r="A1295" s="116"/>
      <c r="C1295" s="116"/>
      <c r="D1295" s="116"/>
      <c r="M1295" s="116"/>
    </row>
    <row r="1296" spans="1:13" x14ac:dyDescent="0.35">
      <c r="A1296" s="116"/>
      <c r="C1296" s="116"/>
      <c r="D1296" s="116"/>
      <c r="M1296" s="116"/>
    </row>
    <row r="1297" spans="1:13" x14ac:dyDescent="0.35">
      <c r="A1297" s="116"/>
      <c r="C1297" s="116"/>
      <c r="D1297" s="116"/>
      <c r="M1297" s="116"/>
    </row>
    <row r="1298" spans="1:13" x14ac:dyDescent="0.35">
      <c r="A1298" s="116"/>
      <c r="C1298" s="116"/>
      <c r="D1298" s="116"/>
      <c r="M1298" s="116"/>
    </row>
    <row r="1299" spans="1:13" x14ac:dyDescent="0.35">
      <c r="A1299" s="116"/>
      <c r="C1299" s="116"/>
      <c r="D1299" s="116"/>
      <c r="M1299" s="116"/>
    </row>
    <row r="1300" spans="1:13" x14ac:dyDescent="0.35">
      <c r="A1300" s="116"/>
      <c r="C1300" s="116"/>
      <c r="D1300" s="116"/>
      <c r="M1300" s="116"/>
    </row>
    <row r="1301" spans="1:13" x14ac:dyDescent="0.35">
      <c r="A1301" s="116"/>
      <c r="C1301" s="116"/>
      <c r="D1301" s="116"/>
      <c r="M1301" s="116"/>
    </row>
    <row r="1302" spans="1:13" x14ac:dyDescent="0.35">
      <c r="A1302" s="116"/>
      <c r="C1302" s="116"/>
      <c r="D1302" s="116"/>
      <c r="M1302" s="116"/>
    </row>
    <row r="1303" spans="1:13" x14ac:dyDescent="0.35">
      <c r="A1303" s="116"/>
      <c r="C1303" s="116"/>
      <c r="D1303" s="116"/>
      <c r="M1303" s="116"/>
    </row>
    <row r="1304" spans="1:13" x14ac:dyDescent="0.35">
      <c r="A1304" s="116"/>
      <c r="C1304" s="116"/>
      <c r="D1304" s="116"/>
      <c r="M1304" s="116"/>
    </row>
    <row r="1305" spans="1:13" x14ac:dyDescent="0.35">
      <c r="A1305" s="116"/>
      <c r="C1305" s="116"/>
      <c r="D1305" s="116"/>
      <c r="M1305" s="116"/>
    </row>
    <row r="1306" spans="1:13" x14ac:dyDescent="0.35">
      <c r="A1306" s="116"/>
      <c r="C1306" s="116"/>
      <c r="D1306" s="116"/>
      <c r="M1306" s="116"/>
    </row>
    <row r="1307" spans="1:13" x14ac:dyDescent="0.35">
      <c r="A1307" s="116"/>
      <c r="C1307" s="116"/>
      <c r="D1307" s="116"/>
      <c r="M1307" s="116"/>
    </row>
    <row r="1308" spans="1:13" x14ac:dyDescent="0.35">
      <c r="A1308" s="116"/>
      <c r="C1308" s="116"/>
      <c r="D1308" s="116"/>
      <c r="M1308" s="116"/>
    </row>
    <row r="1309" spans="1:13" x14ac:dyDescent="0.35">
      <c r="A1309" s="116"/>
      <c r="C1309" s="116"/>
      <c r="D1309" s="116"/>
      <c r="M1309" s="116"/>
    </row>
    <row r="1310" spans="1:13" x14ac:dyDescent="0.35">
      <c r="A1310" s="116"/>
      <c r="C1310" s="116"/>
      <c r="D1310" s="116"/>
      <c r="M1310" s="116"/>
    </row>
    <row r="1311" spans="1:13" x14ac:dyDescent="0.35">
      <c r="A1311" s="116"/>
      <c r="C1311" s="116"/>
      <c r="D1311" s="116"/>
      <c r="M1311" s="116"/>
    </row>
    <row r="1312" spans="1:13" x14ac:dyDescent="0.35">
      <c r="A1312" s="116"/>
      <c r="C1312" s="116"/>
      <c r="D1312" s="116"/>
      <c r="M1312" s="116"/>
    </row>
    <row r="1313" spans="1:13" x14ac:dyDescent="0.35">
      <c r="A1313" s="116"/>
      <c r="C1313" s="116"/>
      <c r="D1313" s="116"/>
      <c r="M1313" s="116"/>
    </row>
    <row r="1314" spans="1:13" x14ac:dyDescent="0.35">
      <c r="A1314" s="116"/>
      <c r="C1314" s="116"/>
      <c r="D1314" s="116"/>
      <c r="M1314" s="116"/>
    </row>
    <row r="1315" spans="1:13" x14ac:dyDescent="0.35">
      <c r="A1315" s="116"/>
      <c r="C1315" s="116"/>
      <c r="D1315" s="116"/>
      <c r="M1315" s="116"/>
    </row>
    <row r="1316" spans="1:13" x14ac:dyDescent="0.35">
      <c r="A1316" s="116"/>
      <c r="C1316" s="116"/>
      <c r="D1316" s="116"/>
      <c r="M1316" s="116"/>
    </row>
    <row r="1317" spans="1:13" x14ac:dyDescent="0.35">
      <c r="A1317" s="116"/>
      <c r="C1317" s="116"/>
      <c r="D1317" s="116"/>
      <c r="M1317" s="116"/>
    </row>
    <row r="1318" spans="1:13" x14ac:dyDescent="0.35">
      <c r="A1318" s="116"/>
      <c r="C1318" s="116"/>
      <c r="D1318" s="116"/>
      <c r="M1318" s="116"/>
    </row>
    <row r="1319" spans="1:13" x14ac:dyDescent="0.35">
      <c r="A1319" s="116"/>
      <c r="C1319" s="116"/>
      <c r="D1319" s="116"/>
      <c r="M1319" s="116"/>
    </row>
    <row r="1320" spans="1:13" x14ac:dyDescent="0.35">
      <c r="A1320" s="116"/>
      <c r="C1320" s="116"/>
      <c r="D1320" s="116"/>
      <c r="M1320" s="116"/>
    </row>
    <row r="1321" spans="1:13" x14ac:dyDescent="0.35">
      <c r="A1321" s="116"/>
      <c r="C1321" s="116"/>
      <c r="D1321" s="116"/>
      <c r="M1321" s="116"/>
    </row>
    <row r="1322" spans="1:13" x14ac:dyDescent="0.35">
      <c r="A1322" s="116"/>
      <c r="C1322" s="116"/>
      <c r="D1322" s="116"/>
      <c r="M1322" s="116"/>
    </row>
    <row r="1323" spans="1:13" x14ac:dyDescent="0.35">
      <c r="A1323" s="116"/>
      <c r="C1323" s="116"/>
      <c r="D1323" s="116"/>
      <c r="M1323" s="116"/>
    </row>
    <row r="1324" spans="1:13" x14ac:dyDescent="0.35">
      <c r="A1324" s="116"/>
      <c r="C1324" s="116"/>
      <c r="D1324" s="116"/>
      <c r="M1324" s="116"/>
    </row>
    <row r="1325" spans="1:13" x14ac:dyDescent="0.35">
      <c r="A1325" s="116"/>
      <c r="C1325" s="116"/>
      <c r="D1325" s="116"/>
      <c r="M1325" s="116"/>
    </row>
    <row r="1326" spans="1:13" x14ac:dyDescent="0.35">
      <c r="A1326" s="116"/>
      <c r="C1326" s="116"/>
      <c r="D1326" s="116"/>
      <c r="M1326" s="116"/>
    </row>
    <row r="1327" spans="1:13" x14ac:dyDescent="0.35">
      <c r="A1327" s="116"/>
      <c r="C1327" s="116"/>
      <c r="D1327" s="116"/>
      <c r="M1327" s="116"/>
    </row>
    <row r="1328" spans="1:13" x14ac:dyDescent="0.35">
      <c r="A1328" s="116"/>
      <c r="C1328" s="116"/>
      <c r="D1328" s="116"/>
      <c r="M1328" s="116"/>
    </row>
    <row r="1329" spans="1:13" x14ac:dyDescent="0.35">
      <c r="A1329" s="116"/>
      <c r="C1329" s="116"/>
      <c r="D1329" s="116"/>
      <c r="M1329" s="116"/>
    </row>
    <row r="1330" spans="1:13" x14ac:dyDescent="0.35">
      <c r="A1330" s="116"/>
      <c r="C1330" s="116"/>
      <c r="D1330" s="116"/>
      <c r="M1330" s="116"/>
    </row>
    <row r="1331" spans="1:13" x14ac:dyDescent="0.35">
      <c r="A1331" s="116"/>
      <c r="C1331" s="116"/>
      <c r="D1331" s="116"/>
      <c r="M1331" s="116"/>
    </row>
    <row r="1332" spans="1:13" x14ac:dyDescent="0.35">
      <c r="A1332" s="116"/>
      <c r="C1332" s="116"/>
      <c r="D1332" s="116"/>
      <c r="M1332" s="116"/>
    </row>
    <row r="1333" spans="1:13" x14ac:dyDescent="0.35">
      <c r="A1333" s="116"/>
      <c r="C1333" s="116"/>
      <c r="D1333" s="116"/>
      <c r="M1333" s="116"/>
    </row>
    <row r="1334" spans="1:13" x14ac:dyDescent="0.35">
      <c r="A1334" s="116"/>
      <c r="C1334" s="116"/>
      <c r="D1334" s="116"/>
      <c r="M1334" s="116"/>
    </row>
    <row r="1335" spans="1:13" x14ac:dyDescent="0.35">
      <c r="A1335" s="116"/>
      <c r="C1335" s="116"/>
      <c r="D1335" s="116"/>
      <c r="M1335" s="116"/>
    </row>
    <row r="1336" spans="1:13" x14ac:dyDescent="0.35">
      <c r="A1336" s="116"/>
      <c r="C1336" s="116"/>
      <c r="D1336" s="116"/>
      <c r="M1336" s="116"/>
    </row>
    <row r="1337" spans="1:13" x14ac:dyDescent="0.35">
      <c r="A1337" s="116"/>
      <c r="C1337" s="116"/>
      <c r="D1337" s="116"/>
      <c r="M1337" s="116"/>
    </row>
    <row r="1338" spans="1:13" x14ac:dyDescent="0.35">
      <c r="A1338" s="116"/>
      <c r="C1338" s="116"/>
      <c r="D1338" s="116"/>
      <c r="M1338" s="116"/>
    </row>
    <row r="1339" spans="1:13" x14ac:dyDescent="0.35">
      <c r="A1339" s="116"/>
      <c r="C1339" s="116"/>
      <c r="D1339" s="116"/>
      <c r="M1339" s="116"/>
    </row>
    <row r="1340" spans="1:13" x14ac:dyDescent="0.35">
      <c r="A1340" s="116"/>
      <c r="C1340" s="116"/>
      <c r="D1340" s="116"/>
      <c r="M1340" s="116"/>
    </row>
    <row r="1341" spans="1:13" x14ac:dyDescent="0.35">
      <c r="A1341" s="116"/>
      <c r="C1341" s="116"/>
      <c r="D1341" s="116"/>
      <c r="M1341" s="116"/>
    </row>
    <row r="1342" spans="1:13" x14ac:dyDescent="0.35">
      <c r="A1342" s="116"/>
      <c r="C1342" s="116"/>
      <c r="D1342" s="116"/>
      <c r="M1342" s="116"/>
    </row>
    <row r="1343" spans="1:13" x14ac:dyDescent="0.35">
      <c r="A1343" s="116"/>
      <c r="C1343" s="116"/>
      <c r="D1343" s="116"/>
      <c r="M1343" s="116"/>
    </row>
    <row r="1344" spans="1:13" x14ac:dyDescent="0.35">
      <c r="A1344" s="116"/>
      <c r="C1344" s="116"/>
      <c r="D1344" s="116"/>
      <c r="M1344" s="116"/>
    </row>
    <row r="1345" spans="1:13" x14ac:dyDescent="0.35">
      <c r="A1345" s="116"/>
      <c r="C1345" s="116"/>
      <c r="D1345" s="116"/>
      <c r="M1345" s="116"/>
    </row>
    <row r="1346" spans="1:13" x14ac:dyDescent="0.35">
      <c r="A1346" s="116"/>
      <c r="C1346" s="116"/>
      <c r="D1346" s="116"/>
      <c r="M1346" s="116"/>
    </row>
    <row r="1347" spans="1:13" x14ac:dyDescent="0.35">
      <c r="A1347" s="116"/>
      <c r="C1347" s="116"/>
      <c r="D1347" s="116"/>
      <c r="M1347" s="116"/>
    </row>
    <row r="1348" spans="1:13" x14ac:dyDescent="0.35">
      <c r="A1348" s="116"/>
      <c r="C1348" s="116"/>
      <c r="D1348" s="116"/>
      <c r="M1348" s="116"/>
    </row>
    <row r="1349" spans="1:13" x14ac:dyDescent="0.35">
      <c r="A1349" s="116"/>
      <c r="C1349" s="116"/>
      <c r="D1349" s="116"/>
      <c r="M1349" s="116"/>
    </row>
    <row r="1350" spans="1:13" x14ac:dyDescent="0.35">
      <c r="A1350" s="116"/>
      <c r="C1350" s="116"/>
      <c r="D1350" s="116"/>
      <c r="M1350" s="116"/>
    </row>
    <row r="1351" spans="1:13" x14ac:dyDescent="0.35">
      <c r="A1351" s="116"/>
      <c r="C1351" s="116"/>
      <c r="D1351" s="116"/>
      <c r="M1351" s="116"/>
    </row>
    <row r="1352" spans="1:13" x14ac:dyDescent="0.35">
      <c r="A1352" s="116"/>
      <c r="C1352" s="116"/>
      <c r="D1352" s="116"/>
      <c r="M1352" s="116"/>
    </row>
    <row r="1353" spans="1:13" x14ac:dyDescent="0.35">
      <c r="A1353" s="116"/>
      <c r="C1353" s="116"/>
      <c r="D1353" s="116"/>
      <c r="M1353" s="116"/>
    </row>
    <row r="1354" spans="1:13" x14ac:dyDescent="0.35">
      <c r="A1354" s="116"/>
      <c r="C1354" s="116"/>
      <c r="D1354" s="116"/>
      <c r="M1354" s="116"/>
    </row>
    <row r="1355" spans="1:13" x14ac:dyDescent="0.35">
      <c r="A1355" s="116"/>
      <c r="C1355" s="116"/>
      <c r="D1355" s="116"/>
      <c r="M1355" s="116"/>
    </row>
    <row r="1356" spans="1:13" x14ac:dyDescent="0.35">
      <c r="A1356" s="116"/>
      <c r="C1356" s="116"/>
      <c r="D1356" s="116"/>
      <c r="M1356" s="116"/>
    </row>
    <row r="1357" spans="1:13" x14ac:dyDescent="0.35">
      <c r="A1357" s="116"/>
      <c r="C1357" s="116"/>
      <c r="D1357" s="116"/>
      <c r="M1357" s="116"/>
    </row>
    <row r="1358" spans="1:13" x14ac:dyDescent="0.35">
      <c r="A1358" s="116"/>
      <c r="C1358" s="116"/>
      <c r="D1358" s="116"/>
      <c r="M1358" s="116"/>
    </row>
    <row r="1359" spans="1:13" x14ac:dyDescent="0.35">
      <c r="A1359" s="116"/>
      <c r="C1359" s="116"/>
      <c r="D1359" s="116"/>
      <c r="M1359" s="116"/>
    </row>
    <row r="1360" spans="1:13" x14ac:dyDescent="0.35">
      <c r="A1360" s="116"/>
      <c r="C1360" s="116"/>
      <c r="D1360" s="116"/>
      <c r="M1360" s="116"/>
    </row>
    <row r="1361" spans="1:13" x14ac:dyDescent="0.35">
      <c r="A1361" s="116"/>
      <c r="C1361" s="116"/>
      <c r="D1361" s="116"/>
      <c r="M1361" s="116"/>
    </row>
    <row r="1362" spans="1:13" x14ac:dyDescent="0.35">
      <c r="A1362" s="116"/>
      <c r="C1362" s="116"/>
      <c r="D1362" s="116"/>
      <c r="M1362" s="116"/>
    </row>
    <row r="1363" spans="1:13" x14ac:dyDescent="0.35">
      <c r="A1363" s="116"/>
      <c r="C1363" s="116"/>
      <c r="D1363" s="116"/>
      <c r="M1363" s="116"/>
    </row>
    <row r="1364" spans="1:13" x14ac:dyDescent="0.35">
      <c r="A1364" s="116"/>
      <c r="C1364" s="116"/>
      <c r="D1364" s="116"/>
      <c r="M1364" s="116"/>
    </row>
    <row r="1365" spans="1:13" x14ac:dyDescent="0.35">
      <c r="A1365" s="116"/>
      <c r="C1365" s="116"/>
      <c r="D1365" s="116"/>
      <c r="M1365" s="116"/>
    </row>
    <row r="1366" spans="1:13" x14ac:dyDescent="0.35">
      <c r="A1366" s="116"/>
      <c r="C1366" s="116"/>
      <c r="D1366" s="116"/>
      <c r="M1366" s="116"/>
    </row>
    <row r="1367" spans="1:13" x14ac:dyDescent="0.35">
      <c r="A1367" s="116"/>
      <c r="C1367" s="116"/>
      <c r="D1367" s="116"/>
      <c r="M1367" s="116"/>
    </row>
    <row r="1368" spans="1:13" x14ac:dyDescent="0.35">
      <c r="A1368" s="116"/>
      <c r="C1368" s="116"/>
      <c r="D1368" s="116"/>
      <c r="M1368" s="116"/>
    </row>
    <row r="1369" spans="1:13" x14ac:dyDescent="0.35">
      <c r="A1369" s="116"/>
      <c r="C1369" s="116"/>
      <c r="D1369" s="116"/>
      <c r="M1369" s="116"/>
    </row>
    <row r="1370" spans="1:13" x14ac:dyDescent="0.35">
      <c r="A1370" s="116"/>
      <c r="C1370" s="116"/>
      <c r="D1370" s="116"/>
      <c r="M1370" s="116"/>
    </row>
    <row r="1371" spans="1:13" x14ac:dyDescent="0.35">
      <c r="A1371" s="116"/>
      <c r="C1371" s="116"/>
      <c r="D1371" s="116"/>
      <c r="M1371" s="116"/>
    </row>
    <row r="1372" spans="1:13" x14ac:dyDescent="0.35">
      <c r="A1372" s="116"/>
      <c r="C1372" s="116"/>
      <c r="D1372" s="116"/>
      <c r="M1372" s="116"/>
    </row>
    <row r="1373" spans="1:13" x14ac:dyDescent="0.35">
      <c r="A1373" s="116"/>
      <c r="C1373" s="116"/>
      <c r="D1373" s="116"/>
      <c r="M1373" s="116"/>
    </row>
    <row r="1374" spans="1:13" x14ac:dyDescent="0.35">
      <c r="A1374" s="116"/>
      <c r="C1374" s="116"/>
      <c r="D1374" s="116"/>
      <c r="M1374" s="116"/>
    </row>
    <row r="1375" spans="1:13" x14ac:dyDescent="0.35">
      <c r="A1375" s="116"/>
      <c r="C1375" s="116"/>
      <c r="D1375" s="116"/>
      <c r="M1375" s="116"/>
    </row>
    <row r="1376" spans="1:13" x14ac:dyDescent="0.35">
      <c r="A1376" s="116"/>
      <c r="C1376" s="116"/>
      <c r="D1376" s="116"/>
      <c r="M1376" s="116"/>
    </row>
    <row r="1377" spans="1:13" x14ac:dyDescent="0.35">
      <c r="A1377" s="116"/>
      <c r="C1377" s="116"/>
      <c r="D1377" s="116"/>
      <c r="M1377" s="116"/>
    </row>
    <row r="1378" spans="1:13" x14ac:dyDescent="0.35">
      <c r="A1378" s="116"/>
      <c r="C1378" s="116"/>
      <c r="D1378" s="116"/>
      <c r="M1378" s="116"/>
    </row>
    <row r="1379" spans="1:13" x14ac:dyDescent="0.35">
      <c r="A1379" s="116"/>
      <c r="C1379" s="116"/>
      <c r="D1379" s="116"/>
      <c r="M1379" s="116"/>
    </row>
    <row r="1380" spans="1:13" x14ac:dyDescent="0.35">
      <c r="A1380" s="116"/>
      <c r="C1380" s="116"/>
      <c r="D1380" s="116"/>
      <c r="M1380" s="116"/>
    </row>
    <row r="1381" spans="1:13" x14ac:dyDescent="0.35">
      <c r="A1381" s="116"/>
      <c r="C1381" s="116"/>
      <c r="D1381" s="116"/>
      <c r="M1381" s="116"/>
    </row>
    <row r="1382" spans="1:13" x14ac:dyDescent="0.35">
      <c r="A1382" s="116"/>
      <c r="C1382" s="116"/>
      <c r="D1382" s="116"/>
      <c r="M1382" s="116"/>
    </row>
    <row r="1383" spans="1:13" x14ac:dyDescent="0.35">
      <c r="A1383" s="116"/>
      <c r="C1383" s="116"/>
      <c r="D1383" s="116"/>
      <c r="M1383" s="116"/>
    </row>
    <row r="1384" spans="1:13" x14ac:dyDescent="0.35">
      <c r="A1384" s="116"/>
      <c r="C1384" s="116"/>
      <c r="D1384" s="116"/>
      <c r="M1384" s="116"/>
    </row>
    <row r="1385" spans="1:13" x14ac:dyDescent="0.35">
      <c r="A1385" s="116"/>
      <c r="C1385" s="116"/>
      <c r="D1385" s="116"/>
      <c r="M1385" s="116"/>
    </row>
    <row r="1386" spans="1:13" x14ac:dyDescent="0.35">
      <c r="A1386" s="116"/>
      <c r="C1386" s="116"/>
      <c r="D1386" s="116"/>
      <c r="M1386" s="116"/>
    </row>
    <row r="1387" spans="1:13" x14ac:dyDescent="0.35">
      <c r="A1387" s="116"/>
      <c r="C1387" s="116"/>
      <c r="D1387" s="116"/>
      <c r="M1387" s="116"/>
    </row>
    <row r="1388" spans="1:13" x14ac:dyDescent="0.35">
      <c r="A1388" s="116"/>
      <c r="C1388" s="116"/>
      <c r="D1388" s="116"/>
      <c r="M1388" s="116"/>
    </row>
    <row r="1389" spans="1:13" x14ac:dyDescent="0.35">
      <c r="A1389" s="116"/>
      <c r="C1389" s="116"/>
      <c r="D1389" s="116"/>
      <c r="M1389" s="116"/>
    </row>
    <row r="1390" spans="1:13" x14ac:dyDescent="0.35">
      <c r="A1390" s="116"/>
      <c r="C1390" s="116"/>
      <c r="D1390" s="116"/>
      <c r="M1390" s="116"/>
    </row>
    <row r="1391" spans="1:13" x14ac:dyDescent="0.35">
      <c r="A1391" s="116"/>
      <c r="C1391" s="116"/>
      <c r="D1391" s="116"/>
      <c r="M1391" s="116"/>
    </row>
    <row r="1392" spans="1:13" x14ac:dyDescent="0.35">
      <c r="A1392" s="116"/>
      <c r="C1392" s="116"/>
      <c r="D1392" s="116"/>
      <c r="M1392" s="116"/>
    </row>
    <row r="1393" spans="1:13" x14ac:dyDescent="0.35">
      <c r="A1393" s="116"/>
      <c r="C1393" s="116"/>
      <c r="D1393" s="116"/>
      <c r="M1393" s="116"/>
    </row>
    <row r="1394" spans="1:13" x14ac:dyDescent="0.35">
      <c r="A1394" s="116"/>
      <c r="C1394" s="116"/>
      <c r="D1394" s="116"/>
      <c r="M1394" s="116"/>
    </row>
    <row r="1395" spans="1:13" x14ac:dyDescent="0.35">
      <c r="A1395" s="116"/>
      <c r="C1395" s="116"/>
      <c r="D1395" s="116"/>
      <c r="M1395" s="116"/>
    </row>
    <row r="1396" spans="1:13" x14ac:dyDescent="0.35">
      <c r="A1396" s="116"/>
      <c r="C1396" s="116"/>
      <c r="D1396" s="116"/>
      <c r="M1396" s="116"/>
    </row>
    <row r="1397" spans="1:13" x14ac:dyDescent="0.35">
      <c r="A1397" s="116"/>
      <c r="C1397" s="116"/>
      <c r="D1397" s="116"/>
      <c r="M1397" s="116"/>
    </row>
    <row r="1398" spans="1:13" x14ac:dyDescent="0.35">
      <c r="A1398" s="116"/>
      <c r="C1398" s="116"/>
      <c r="D1398" s="116"/>
      <c r="M1398" s="116"/>
    </row>
    <row r="1399" spans="1:13" x14ac:dyDescent="0.35">
      <c r="A1399" s="116"/>
      <c r="C1399" s="116"/>
      <c r="D1399" s="116"/>
      <c r="M1399" s="116"/>
    </row>
    <row r="1400" spans="1:13" x14ac:dyDescent="0.35">
      <c r="A1400" s="116"/>
      <c r="C1400" s="116"/>
      <c r="D1400" s="116"/>
      <c r="M1400" s="116"/>
    </row>
    <row r="1401" spans="1:13" x14ac:dyDescent="0.35">
      <c r="A1401" s="116"/>
      <c r="C1401" s="116"/>
      <c r="D1401" s="116"/>
      <c r="M1401" s="116"/>
    </row>
    <row r="1402" spans="1:13" x14ac:dyDescent="0.35">
      <c r="A1402" s="116"/>
      <c r="C1402" s="116"/>
      <c r="D1402" s="116"/>
      <c r="M1402" s="116"/>
    </row>
    <row r="1403" spans="1:13" x14ac:dyDescent="0.35">
      <c r="A1403" s="116"/>
      <c r="C1403" s="116"/>
      <c r="D1403" s="116"/>
      <c r="M1403" s="116"/>
    </row>
    <row r="1404" spans="1:13" x14ac:dyDescent="0.35">
      <c r="A1404" s="116"/>
      <c r="C1404" s="116"/>
      <c r="D1404" s="116"/>
      <c r="M1404" s="116"/>
    </row>
    <row r="1405" spans="1:13" x14ac:dyDescent="0.35">
      <c r="A1405" s="116"/>
      <c r="C1405" s="116"/>
      <c r="D1405" s="116"/>
      <c r="M1405" s="116"/>
    </row>
    <row r="1406" spans="1:13" x14ac:dyDescent="0.35">
      <c r="A1406" s="116"/>
      <c r="C1406" s="116"/>
      <c r="D1406" s="116"/>
      <c r="M1406" s="116"/>
    </row>
    <row r="1407" spans="1:13" x14ac:dyDescent="0.35">
      <c r="A1407" s="116"/>
      <c r="C1407" s="116"/>
      <c r="D1407" s="116"/>
      <c r="M1407" s="116"/>
    </row>
    <row r="1408" spans="1:13" x14ac:dyDescent="0.35">
      <c r="A1408" s="116"/>
      <c r="C1408" s="116"/>
      <c r="D1408" s="116"/>
      <c r="M1408" s="116"/>
    </row>
    <row r="1409" spans="1:13" x14ac:dyDescent="0.35">
      <c r="A1409" s="116"/>
      <c r="C1409" s="116"/>
      <c r="D1409" s="116"/>
      <c r="M1409" s="116"/>
    </row>
    <row r="1410" spans="1:13" x14ac:dyDescent="0.35">
      <c r="A1410" s="116"/>
      <c r="C1410" s="116"/>
      <c r="D1410" s="116"/>
      <c r="M1410" s="116"/>
    </row>
    <row r="1411" spans="1:13" x14ac:dyDescent="0.35">
      <c r="A1411" s="116"/>
      <c r="C1411" s="116"/>
      <c r="D1411" s="116"/>
      <c r="M1411" s="116"/>
    </row>
    <row r="1412" spans="1:13" x14ac:dyDescent="0.35">
      <c r="A1412" s="116"/>
      <c r="C1412" s="116"/>
      <c r="D1412" s="116"/>
      <c r="M1412" s="116"/>
    </row>
    <row r="1413" spans="1:13" x14ac:dyDescent="0.35">
      <c r="A1413" s="116"/>
      <c r="C1413" s="116"/>
      <c r="D1413" s="116"/>
      <c r="M1413" s="116"/>
    </row>
    <row r="1414" spans="1:13" x14ac:dyDescent="0.35">
      <c r="A1414" s="116"/>
      <c r="C1414" s="116"/>
      <c r="D1414" s="116"/>
      <c r="M1414" s="116"/>
    </row>
    <row r="1415" spans="1:13" x14ac:dyDescent="0.35">
      <c r="A1415" s="116"/>
      <c r="C1415" s="116"/>
      <c r="D1415" s="116"/>
      <c r="M1415" s="116"/>
    </row>
    <row r="1416" spans="1:13" x14ac:dyDescent="0.35">
      <c r="A1416" s="116"/>
      <c r="C1416" s="116"/>
      <c r="D1416" s="116"/>
      <c r="M1416" s="116"/>
    </row>
    <row r="1417" spans="1:13" x14ac:dyDescent="0.35">
      <c r="A1417" s="116"/>
      <c r="C1417" s="116"/>
      <c r="D1417" s="116"/>
      <c r="M1417" s="116"/>
    </row>
    <row r="1418" spans="1:13" x14ac:dyDescent="0.35">
      <c r="A1418" s="116"/>
      <c r="C1418" s="116"/>
      <c r="D1418" s="116"/>
      <c r="M1418" s="116"/>
    </row>
    <row r="1419" spans="1:13" x14ac:dyDescent="0.35">
      <c r="A1419" s="116"/>
      <c r="C1419" s="116"/>
      <c r="D1419" s="116"/>
      <c r="M1419" s="116"/>
    </row>
    <row r="1420" spans="1:13" x14ac:dyDescent="0.35">
      <c r="A1420" s="116"/>
      <c r="C1420" s="116"/>
      <c r="D1420" s="116"/>
      <c r="M1420" s="116"/>
    </row>
    <row r="1421" spans="1:13" x14ac:dyDescent="0.35">
      <c r="A1421" s="116"/>
      <c r="C1421" s="116"/>
      <c r="D1421" s="116"/>
      <c r="M1421" s="116"/>
    </row>
    <row r="1422" spans="1:13" x14ac:dyDescent="0.35">
      <c r="A1422" s="116"/>
      <c r="C1422" s="116"/>
      <c r="D1422" s="116"/>
      <c r="M1422" s="116"/>
    </row>
    <row r="1423" spans="1:13" x14ac:dyDescent="0.35">
      <c r="A1423" s="116"/>
      <c r="C1423" s="116"/>
      <c r="D1423" s="116"/>
      <c r="M1423" s="116"/>
    </row>
    <row r="1424" spans="1:13" x14ac:dyDescent="0.35">
      <c r="A1424" s="116"/>
      <c r="C1424" s="116"/>
      <c r="D1424" s="116"/>
      <c r="M1424" s="116"/>
    </row>
    <row r="1425" spans="1:13" x14ac:dyDescent="0.35">
      <c r="A1425" s="116"/>
      <c r="C1425" s="116"/>
      <c r="D1425" s="116"/>
      <c r="M1425" s="116"/>
    </row>
    <row r="1426" spans="1:13" x14ac:dyDescent="0.35">
      <c r="A1426" s="116"/>
      <c r="C1426" s="116"/>
      <c r="D1426" s="116"/>
      <c r="M1426" s="116"/>
    </row>
    <row r="1427" spans="1:13" x14ac:dyDescent="0.35">
      <c r="A1427" s="116"/>
      <c r="C1427" s="116"/>
      <c r="D1427" s="116"/>
      <c r="M1427" s="116"/>
    </row>
    <row r="1428" spans="1:13" x14ac:dyDescent="0.35">
      <c r="A1428" s="116"/>
      <c r="C1428" s="116"/>
      <c r="D1428" s="116"/>
      <c r="M1428" s="116"/>
    </row>
    <row r="1429" spans="1:13" x14ac:dyDescent="0.35">
      <c r="A1429" s="116"/>
      <c r="C1429" s="116"/>
      <c r="D1429" s="116"/>
      <c r="M1429" s="116"/>
    </row>
    <row r="1430" spans="1:13" x14ac:dyDescent="0.35">
      <c r="A1430" s="116"/>
      <c r="C1430" s="116"/>
      <c r="D1430" s="116"/>
      <c r="M1430" s="116"/>
    </row>
    <row r="1431" spans="1:13" x14ac:dyDescent="0.35">
      <c r="A1431" s="116"/>
      <c r="C1431" s="116"/>
      <c r="D1431" s="116"/>
      <c r="M1431" s="116"/>
    </row>
    <row r="1432" spans="1:13" x14ac:dyDescent="0.35">
      <c r="A1432" s="116"/>
      <c r="C1432" s="116"/>
      <c r="D1432" s="116"/>
      <c r="M1432" s="116"/>
    </row>
    <row r="1433" spans="1:13" x14ac:dyDescent="0.35">
      <c r="A1433" s="116"/>
      <c r="C1433" s="116"/>
      <c r="D1433" s="116"/>
      <c r="M1433" s="116"/>
    </row>
    <row r="1434" spans="1:13" x14ac:dyDescent="0.35">
      <c r="A1434" s="116"/>
      <c r="C1434" s="116"/>
      <c r="D1434" s="116"/>
      <c r="M1434" s="116"/>
    </row>
    <row r="1435" spans="1:13" x14ac:dyDescent="0.35">
      <c r="A1435" s="116"/>
      <c r="C1435" s="116"/>
      <c r="D1435" s="116"/>
      <c r="M1435" s="116"/>
    </row>
    <row r="1436" spans="1:13" x14ac:dyDescent="0.35">
      <c r="A1436" s="116"/>
      <c r="C1436" s="116"/>
      <c r="D1436" s="116"/>
      <c r="M1436" s="116"/>
    </row>
    <row r="1437" spans="1:13" x14ac:dyDescent="0.35">
      <c r="A1437" s="116"/>
      <c r="C1437" s="116"/>
      <c r="D1437" s="116"/>
      <c r="M1437" s="116"/>
    </row>
    <row r="1438" spans="1:13" x14ac:dyDescent="0.35">
      <c r="A1438" s="116"/>
      <c r="C1438" s="116"/>
      <c r="D1438" s="116"/>
      <c r="M1438" s="116"/>
    </row>
    <row r="1439" spans="1:13" x14ac:dyDescent="0.35">
      <c r="A1439" s="116"/>
      <c r="C1439" s="116"/>
      <c r="D1439" s="116"/>
      <c r="M1439" s="116"/>
    </row>
    <row r="1440" spans="1:13" x14ac:dyDescent="0.35">
      <c r="A1440" s="116"/>
      <c r="C1440" s="116"/>
      <c r="D1440" s="116"/>
      <c r="M1440" s="116"/>
    </row>
    <row r="1441" spans="1:13" x14ac:dyDescent="0.35">
      <c r="A1441" s="116"/>
      <c r="C1441" s="116"/>
      <c r="D1441" s="116"/>
      <c r="M1441" s="116"/>
    </row>
    <row r="1442" spans="1:13" x14ac:dyDescent="0.35">
      <c r="A1442" s="116"/>
      <c r="C1442" s="116"/>
      <c r="D1442" s="116"/>
      <c r="M1442" s="116"/>
    </row>
    <row r="1443" spans="1:13" x14ac:dyDescent="0.35">
      <c r="A1443" s="116"/>
      <c r="C1443" s="116"/>
      <c r="D1443" s="116"/>
      <c r="M1443" s="116"/>
    </row>
    <row r="1444" spans="1:13" x14ac:dyDescent="0.35">
      <c r="A1444" s="116"/>
      <c r="C1444" s="116"/>
      <c r="D1444" s="116"/>
      <c r="M1444" s="116"/>
    </row>
    <row r="1445" spans="1:13" x14ac:dyDescent="0.35">
      <c r="A1445" s="116"/>
      <c r="C1445" s="116"/>
      <c r="D1445" s="116"/>
      <c r="M1445" s="116"/>
    </row>
    <row r="1446" spans="1:13" x14ac:dyDescent="0.35">
      <c r="A1446" s="116"/>
      <c r="C1446" s="116"/>
      <c r="D1446" s="116"/>
      <c r="M1446" s="116"/>
    </row>
    <row r="1447" spans="1:13" x14ac:dyDescent="0.35">
      <c r="A1447" s="116"/>
      <c r="C1447" s="116"/>
      <c r="D1447" s="116"/>
      <c r="M1447" s="116"/>
    </row>
    <row r="1448" spans="1:13" x14ac:dyDescent="0.35">
      <c r="A1448" s="116"/>
      <c r="C1448" s="116"/>
      <c r="D1448" s="116"/>
      <c r="M1448" s="116"/>
    </row>
    <row r="1449" spans="1:13" x14ac:dyDescent="0.35">
      <c r="A1449" s="116"/>
      <c r="C1449" s="116"/>
      <c r="D1449" s="116"/>
      <c r="M1449" s="116"/>
    </row>
    <row r="1450" spans="1:13" x14ac:dyDescent="0.35">
      <c r="A1450" s="116"/>
      <c r="C1450" s="116"/>
      <c r="D1450" s="116"/>
      <c r="M1450" s="116"/>
    </row>
    <row r="1451" spans="1:13" x14ac:dyDescent="0.35">
      <c r="A1451" s="116"/>
      <c r="C1451" s="116"/>
      <c r="D1451" s="116"/>
      <c r="M1451" s="116"/>
    </row>
    <row r="1452" spans="1:13" x14ac:dyDescent="0.35">
      <c r="A1452" s="116"/>
      <c r="C1452" s="116"/>
      <c r="D1452" s="116"/>
      <c r="M1452" s="116"/>
    </row>
    <row r="1453" spans="1:13" x14ac:dyDescent="0.35">
      <c r="A1453" s="116"/>
      <c r="C1453" s="116"/>
      <c r="D1453" s="116"/>
      <c r="M1453" s="116"/>
    </row>
    <row r="1454" spans="1:13" x14ac:dyDescent="0.35">
      <c r="A1454" s="116"/>
      <c r="C1454" s="116"/>
      <c r="D1454" s="116"/>
      <c r="M1454" s="116"/>
    </row>
    <row r="1455" spans="1:13" x14ac:dyDescent="0.35">
      <c r="A1455" s="116"/>
      <c r="C1455" s="116"/>
      <c r="D1455" s="116"/>
      <c r="M1455" s="116"/>
    </row>
    <row r="1456" spans="1:13" x14ac:dyDescent="0.35">
      <c r="A1456" s="116"/>
      <c r="C1456" s="116"/>
      <c r="D1456" s="116"/>
      <c r="M1456" s="116"/>
    </row>
    <row r="1457" spans="1:13" x14ac:dyDescent="0.35">
      <c r="A1457" s="116"/>
      <c r="C1457" s="116"/>
      <c r="D1457" s="116"/>
      <c r="M1457" s="116"/>
    </row>
    <row r="1458" spans="1:13" x14ac:dyDescent="0.35">
      <c r="A1458" s="116"/>
      <c r="C1458" s="116"/>
      <c r="D1458" s="116"/>
      <c r="M1458" s="116"/>
    </row>
    <row r="1459" spans="1:13" x14ac:dyDescent="0.35">
      <c r="A1459" s="116"/>
      <c r="C1459" s="116"/>
      <c r="D1459" s="116"/>
      <c r="M1459" s="116"/>
    </row>
    <row r="1460" spans="1:13" x14ac:dyDescent="0.35">
      <c r="A1460" s="116"/>
      <c r="C1460" s="116"/>
      <c r="D1460" s="116"/>
      <c r="M1460" s="116"/>
    </row>
    <row r="1461" spans="1:13" x14ac:dyDescent="0.35">
      <c r="A1461" s="116"/>
      <c r="C1461" s="116"/>
      <c r="D1461" s="116"/>
      <c r="M1461" s="116"/>
    </row>
    <row r="1462" spans="1:13" x14ac:dyDescent="0.35">
      <c r="A1462" s="116"/>
      <c r="C1462" s="116"/>
      <c r="D1462" s="116"/>
      <c r="M1462" s="116"/>
    </row>
    <row r="1463" spans="1:13" x14ac:dyDescent="0.35">
      <c r="A1463" s="116"/>
      <c r="C1463" s="116"/>
      <c r="D1463" s="116"/>
      <c r="M1463" s="116"/>
    </row>
    <row r="1464" spans="1:13" x14ac:dyDescent="0.35">
      <c r="A1464" s="116"/>
      <c r="C1464" s="116"/>
      <c r="D1464" s="116"/>
      <c r="M1464" s="116"/>
    </row>
    <row r="1465" spans="1:13" x14ac:dyDescent="0.35">
      <c r="A1465" s="116"/>
      <c r="C1465" s="116"/>
      <c r="D1465" s="116"/>
      <c r="M1465" s="116"/>
    </row>
    <row r="1466" spans="1:13" x14ac:dyDescent="0.35">
      <c r="A1466" s="116"/>
      <c r="C1466" s="116"/>
      <c r="D1466" s="116"/>
      <c r="M1466" s="116"/>
    </row>
    <row r="1467" spans="1:13" x14ac:dyDescent="0.35">
      <c r="A1467" s="116"/>
      <c r="C1467" s="116"/>
      <c r="D1467" s="116"/>
      <c r="M1467" s="116"/>
    </row>
    <row r="1468" spans="1:13" x14ac:dyDescent="0.35">
      <c r="A1468" s="116"/>
      <c r="C1468" s="116"/>
      <c r="D1468" s="116"/>
      <c r="M1468" s="116"/>
    </row>
    <row r="1469" spans="1:13" x14ac:dyDescent="0.35">
      <c r="A1469" s="116"/>
      <c r="C1469" s="116"/>
      <c r="D1469" s="116"/>
      <c r="M1469" s="116"/>
    </row>
    <row r="1470" spans="1:13" x14ac:dyDescent="0.35">
      <c r="A1470" s="116"/>
      <c r="C1470" s="116"/>
      <c r="D1470" s="116"/>
      <c r="M1470" s="116"/>
    </row>
    <row r="1471" spans="1:13" x14ac:dyDescent="0.35">
      <c r="A1471" s="116"/>
      <c r="C1471" s="116"/>
      <c r="D1471" s="116"/>
      <c r="M1471" s="116"/>
    </row>
    <row r="1472" spans="1:13" x14ac:dyDescent="0.35">
      <c r="A1472" s="116"/>
      <c r="C1472" s="116"/>
      <c r="D1472" s="116"/>
      <c r="M1472" s="116"/>
    </row>
    <row r="1473" spans="1:13" x14ac:dyDescent="0.35">
      <c r="A1473" s="116"/>
      <c r="C1473" s="116"/>
      <c r="D1473" s="116"/>
      <c r="M1473" s="116"/>
    </row>
    <row r="1474" spans="1:13" x14ac:dyDescent="0.35">
      <c r="A1474" s="116"/>
      <c r="C1474" s="116"/>
      <c r="D1474" s="116"/>
      <c r="M1474" s="116"/>
    </row>
    <row r="1475" spans="1:13" x14ac:dyDescent="0.35">
      <c r="A1475" s="116"/>
      <c r="C1475" s="116"/>
      <c r="D1475" s="116"/>
      <c r="M1475" s="116"/>
    </row>
    <row r="1476" spans="1:13" x14ac:dyDescent="0.35">
      <c r="A1476" s="116"/>
      <c r="C1476" s="116"/>
      <c r="D1476" s="116"/>
      <c r="M1476" s="116"/>
    </row>
    <row r="1477" spans="1:13" x14ac:dyDescent="0.35">
      <c r="A1477" s="116"/>
      <c r="C1477" s="116"/>
      <c r="D1477" s="116"/>
      <c r="M1477" s="116"/>
    </row>
    <row r="1478" spans="1:13" x14ac:dyDescent="0.35">
      <c r="A1478" s="116"/>
      <c r="C1478" s="116"/>
      <c r="D1478" s="116"/>
      <c r="M1478" s="116"/>
    </row>
    <row r="1479" spans="1:13" x14ac:dyDescent="0.35">
      <c r="A1479" s="116"/>
      <c r="C1479" s="116"/>
      <c r="D1479" s="116"/>
      <c r="M1479" s="116"/>
    </row>
    <row r="1480" spans="1:13" x14ac:dyDescent="0.35">
      <c r="A1480" s="116"/>
      <c r="C1480" s="116"/>
      <c r="D1480" s="116"/>
      <c r="M1480" s="116"/>
    </row>
    <row r="1481" spans="1:13" x14ac:dyDescent="0.35">
      <c r="A1481" s="116"/>
      <c r="C1481" s="116"/>
      <c r="D1481" s="116"/>
      <c r="M1481" s="116"/>
    </row>
    <row r="1482" spans="1:13" x14ac:dyDescent="0.35">
      <c r="A1482" s="116"/>
      <c r="C1482" s="116"/>
      <c r="D1482" s="116"/>
      <c r="M1482" s="116"/>
    </row>
    <row r="1483" spans="1:13" x14ac:dyDescent="0.35">
      <c r="A1483" s="116"/>
      <c r="C1483" s="116"/>
      <c r="D1483" s="116"/>
      <c r="M1483" s="116"/>
    </row>
    <row r="1484" spans="1:13" x14ac:dyDescent="0.35">
      <c r="A1484" s="116"/>
      <c r="C1484" s="116"/>
      <c r="D1484" s="116"/>
      <c r="M1484" s="116"/>
    </row>
    <row r="1485" spans="1:13" x14ac:dyDescent="0.35">
      <c r="A1485" s="116"/>
      <c r="C1485" s="116"/>
      <c r="D1485" s="116"/>
      <c r="M1485" s="116"/>
    </row>
    <row r="1486" spans="1:13" x14ac:dyDescent="0.35">
      <c r="A1486" s="116"/>
      <c r="C1486" s="116"/>
      <c r="D1486" s="116"/>
      <c r="M1486" s="116"/>
    </row>
    <row r="1487" spans="1:13" x14ac:dyDescent="0.35">
      <c r="A1487" s="116"/>
      <c r="C1487" s="116"/>
      <c r="D1487" s="116"/>
      <c r="M1487" s="116"/>
    </row>
    <row r="1488" spans="1:13" x14ac:dyDescent="0.35">
      <c r="A1488" s="116"/>
      <c r="C1488" s="116"/>
      <c r="D1488" s="116"/>
      <c r="M1488" s="116"/>
    </row>
    <row r="1489" spans="1:13" x14ac:dyDescent="0.35">
      <c r="A1489" s="116"/>
      <c r="C1489" s="116"/>
      <c r="D1489" s="116"/>
      <c r="M1489" s="116"/>
    </row>
    <row r="1490" spans="1:13" x14ac:dyDescent="0.35">
      <c r="A1490" s="116"/>
      <c r="C1490" s="116"/>
      <c r="D1490" s="116"/>
      <c r="M1490" s="116"/>
    </row>
    <row r="1491" spans="1:13" x14ac:dyDescent="0.35">
      <c r="A1491" s="116"/>
      <c r="C1491" s="116"/>
      <c r="D1491" s="116"/>
      <c r="M1491" s="116"/>
    </row>
    <row r="1492" spans="1:13" x14ac:dyDescent="0.35">
      <c r="A1492" s="116"/>
      <c r="C1492" s="116"/>
      <c r="D1492" s="116"/>
      <c r="M1492" s="116"/>
    </row>
    <row r="1493" spans="1:13" x14ac:dyDescent="0.35">
      <c r="A1493" s="116"/>
      <c r="C1493" s="116"/>
      <c r="D1493" s="116"/>
      <c r="M1493" s="116"/>
    </row>
    <row r="1494" spans="1:13" x14ac:dyDescent="0.35">
      <c r="A1494" s="116"/>
      <c r="C1494" s="116"/>
      <c r="D1494" s="116"/>
      <c r="M1494" s="116"/>
    </row>
    <row r="1495" spans="1:13" x14ac:dyDescent="0.35">
      <c r="A1495" s="116"/>
      <c r="C1495" s="116"/>
      <c r="D1495" s="116"/>
      <c r="M1495" s="116"/>
    </row>
    <row r="1496" spans="1:13" x14ac:dyDescent="0.35">
      <c r="A1496" s="116"/>
      <c r="C1496" s="116"/>
      <c r="D1496" s="116"/>
      <c r="M1496" s="116"/>
    </row>
    <row r="1497" spans="1:13" x14ac:dyDescent="0.35">
      <c r="A1497" s="116"/>
      <c r="C1497" s="116"/>
      <c r="D1497" s="116"/>
      <c r="M1497" s="116"/>
    </row>
    <row r="1498" spans="1:13" x14ac:dyDescent="0.35">
      <c r="A1498" s="116"/>
      <c r="C1498" s="116"/>
      <c r="D1498" s="116"/>
      <c r="M1498" s="116"/>
    </row>
    <row r="1499" spans="1:13" x14ac:dyDescent="0.35">
      <c r="A1499" s="116"/>
      <c r="C1499" s="116"/>
      <c r="D1499" s="116"/>
      <c r="M1499" s="116"/>
    </row>
    <row r="1500" spans="1:13" x14ac:dyDescent="0.35">
      <c r="A1500" s="116"/>
      <c r="C1500" s="116"/>
      <c r="D1500" s="116"/>
      <c r="M1500" s="116"/>
    </row>
    <row r="1501" spans="1:13" x14ac:dyDescent="0.35">
      <c r="A1501" s="116"/>
      <c r="C1501" s="116"/>
      <c r="D1501" s="116"/>
      <c r="M1501" s="116"/>
    </row>
    <row r="1502" spans="1:13" x14ac:dyDescent="0.35">
      <c r="A1502" s="116"/>
      <c r="C1502" s="116"/>
      <c r="D1502" s="116"/>
      <c r="M1502" s="116"/>
    </row>
    <row r="1503" spans="1:13" x14ac:dyDescent="0.35">
      <c r="A1503" s="116"/>
      <c r="C1503" s="116"/>
      <c r="D1503" s="116"/>
      <c r="M1503" s="116"/>
    </row>
    <row r="1504" spans="1:13" x14ac:dyDescent="0.35">
      <c r="A1504" s="116"/>
      <c r="C1504" s="116"/>
      <c r="D1504" s="116"/>
      <c r="M1504" s="116"/>
    </row>
    <row r="1505" spans="1:13" x14ac:dyDescent="0.35">
      <c r="A1505" s="116"/>
      <c r="C1505" s="116"/>
      <c r="D1505" s="116"/>
      <c r="M1505" s="116"/>
    </row>
    <row r="1506" spans="1:13" x14ac:dyDescent="0.35">
      <c r="A1506" s="116"/>
      <c r="C1506" s="116"/>
      <c r="D1506" s="116"/>
      <c r="M1506" s="116"/>
    </row>
    <row r="1507" spans="1:13" x14ac:dyDescent="0.35">
      <c r="A1507" s="116"/>
      <c r="C1507" s="116"/>
      <c r="D1507" s="116"/>
      <c r="M1507" s="116"/>
    </row>
    <row r="1508" spans="1:13" x14ac:dyDescent="0.35">
      <c r="A1508" s="116"/>
      <c r="C1508" s="116"/>
      <c r="D1508" s="116"/>
      <c r="M1508" s="116"/>
    </row>
    <row r="1509" spans="1:13" x14ac:dyDescent="0.35">
      <c r="A1509" s="116"/>
      <c r="C1509" s="116"/>
      <c r="D1509" s="116"/>
      <c r="M1509" s="116"/>
    </row>
    <row r="1510" spans="1:13" x14ac:dyDescent="0.35">
      <c r="A1510" s="116"/>
      <c r="C1510" s="116"/>
      <c r="D1510" s="116"/>
      <c r="M1510" s="116"/>
    </row>
    <row r="1511" spans="1:13" x14ac:dyDescent="0.35">
      <c r="A1511" s="116"/>
      <c r="C1511" s="116"/>
      <c r="D1511" s="116"/>
      <c r="M1511" s="116"/>
    </row>
    <row r="1512" spans="1:13" x14ac:dyDescent="0.35">
      <c r="A1512" s="116"/>
      <c r="C1512" s="116"/>
      <c r="D1512" s="116"/>
      <c r="M1512" s="116"/>
    </row>
    <row r="1513" spans="1:13" x14ac:dyDescent="0.35">
      <c r="A1513" s="116"/>
      <c r="C1513" s="116"/>
      <c r="D1513" s="116"/>
      <c r="M1513" s="116"/>
    </row>
    <row r="1514" spans="1:13" x14ac:dyDescent="0.35">
      <c r="A1514" s="116"/>
      <c r="C1514" s="116"/>
      <c r="D1514" s="116"/>
      <c r="M1514" s="116"/>
    </row>
    <row r="1515" spans="1:13" x14ac:dyDescent="0.35">
      <c r="A1515" s="116"/>
      <c r="C1515" s="116"/>
      <c r="D1515" s="116"/>
      <c r="M1515" s="116"/>
    </row>
    <row r="1516" spans="1:13" x14ac:dyDescent="0.35">
      <c r="A1516" s="116"/>
      <c r="C1516" s="116"/>
      <c r="D1516" s="116"/>
      <c r="M1516" s="116"/>
    </row>
    <row r="1517" spans="1:13" x14ac:dyDescent="0.35">
      <c r="A1517" s="116"/>
      <c r="C1517" s="116"/>
      <c r="D1517" s="116"/>
      <c r="M1517" s="116"/>
    </row>
    <row r="1518" spans="1:13" x14ac:dyDescent="0.35">
      <c r="A1518" s="116"/>
      <c r="C1518" s="116"/>
      <c r="D1518" s="116"/>
      <c r="M1518" s="116"/>
    </row>
    <row r="1519" spans="1:13" x14ac:dyDescent="0.35">
      <c r="A1519" s="116"/>
      <c r="C1519" s="116"/>
      <c r="D1519" s="116"/>
      <c r="M1519" s="116"/>
    </row>
    <row r="1520" spans="1:13" x14ac:dyDescent="0.35">
      <c r="A1520" s="116"/>
      <c r="C1520" s="116"/>
      <c r="D1520" s="116"/>
      <c r="M1520" s="116"/>
    </row>
    <row r="1521" spans="1:13" x14ac:dyDescent="0.35">
      <c r="A1521" s="116"/>
      <c r="C1521" s="116"/>
      <c r="D1521" s="116"/>
      <c r="M1521" s="116"/>
    </row>
    <row r="1522" spans="1:13" x14ac:dyDescent="0.35">
      <c r="A1522" s="116"/>
      <c r="C1522" s="116"/>
      <c r="D1522" s="116"/>
      <c r="M1522" s="116"/>
    </row>
    <row r="1523" spans="1:13" x14ac:dyDescent="0.35">
      <c r="A1523" s="116"/>
      <c r="C1523" s="116"/>
      <c r="D1523" s="116"/>
      <c r="M1523" s="116"/>
    </row>
    <row r="1524" spans="1:13" x14ac:dyDescent="0.35">
      <c r="A1524" s="116"/>
      <c r="C1524" s="116"/>
      <c r="D1524" s="116"/>
      <c r="M1524" s="116"/>
    </row>
    <row r="1525" spans="1:13" x14ac:dyDescent="0.35">
      <c r="A1525" s="116"/>
      <c r="C1525" s="116"/>
      <c r="D1525" s="116"/>
      <c r="M1525" s="116"/>
    </row>
    <row r="1526" spans="1:13" x14ac:dyDescent="0.35">
      <c r="A1526" s="116"/>
      <c r="C1526" s="116"/>
      <c r="D1526" s="116"/>
      <c r="M1526" s="116"/>
    </row>
    <row r="1527" spans="1:13" x14ac:dyDescent="0.35">
      <c r="A1527" s="116"/>
      <c r="C1527" s="116"/>
      <c r="D1527" s="116"/>
      <c r="M1527" s="116"/>
    </row>
    <row r="1528" spans="1:13" x14ac:dyDescent="0.35">
      <c r="A1528" s="116"/>
      <c r="C1528" s="116"/>
      <c r="D1528" s="116"/>
      <c r="M1528" s="116"/>
    </row>
    <row r="1529" spans="1:13" x14ac:dyDescent="0.35">
      <c r="A1529" s="116"/>
      <c r="C1529" s="116"/>
      <c r="D1529" s="116"/>
      <c r="M1529" s="116"/>
    </row>
    <row r="1530" spans="1:13" x14ac:dyDescent="0.35">
      <c r="A1530" s="116"/>
      <c r="C1530" s="116"/>
      <c r="D1530" s="116"/>
      <c r="M1530" s="116"/>
    </row>
    <row r="1531" spans="1:13" x14ac:dyDescent="0.35">
      <c r="A1531" s="116"/>
      <c r="C1531" s="116"/>
      <c r="D1531" s="116"/>
      <c r="M1531" s="116"/>
    </row>
    <row r="1532" spans="1:13" x14ac:dyDescent="0.35">
      <c r="A1532" s="116"/>
      <c r="C1532" s="116"/>
      <c r="D1532" s="116"/>
      <c r="M1532" s="116"/>
    </row>
    <row r="1533" spans="1:13" x14ac:dyDescent="0.35">
      <c r="A1533" s="116"/>
      <c r="C1533" s="116"/>
      <c r="D1533" s="116"/>
      <c r="M1533" s="116"/>
    </row>
    <row r="1534" spans="1:13" x14ac:dyDescent="0.35">
      <c r="A1534" s="116"/>
      <c r="C1534" s="116"/>
      <c r="D1534" s="116"/>
      <c r="M1534" s="116"/>
    </row>
    <row r="1535" spans="1:13" x14ac:dyDescent="0.35">
      <c r="A1535" s="116"/>
      <c r="C1535" s="116"/>
      <c r="D1535" s="116"/>
      <c r="M1535" s="116"/>
    </row>
    <row r="1536" spans="1:13" x14ac:dyDescent="0.35">
      <c r="A1536" s="116"/>
      <c r="C1536" s="116"/>
      <c r="D1536" s="116"/>
      <c r="M1536" s="116"/>
    </row>
    <row r="1537" spans="1:13" x14ac:dyDescent="0.35">
      <c r="A1537" s="116"/>
      <c r="C1537" s="116"/>
      <c r="D1537" s="116"/>
      <c r="M1537" s="116"/>
    </row>
    <row r="1538" spans="1:13" x14ac:dyDescent="0.35">
      <c r="A1538" s="116"/>
      <c r="C1538" s="116"/>
      <c r="D1538" s="116"/>
      <c r="M1538" s="116"/>
    </row>
    <row r="1539" spans="1:13" x14ac:dyDescent="0.35">
      <c r="A1539" s="116"/>
      <c r="C1539" s="116"/>
      <c r="D1539" s="116"/>
      <c r="M1539" s="116"/>
    </row>
    <row r="1540" spans="1:13" x14ac:dyDescent="0.35">
      <c r="A1540" s="116"/>
      <c r="C1540" s="116"/>
      <c r="D1540" s="116"/>
      <c r="M1540" s="116"/>
    </row>
    <row r="1541" spans="1:13" x14ac:dyDescent="0.35">
      <c r="A1541" s="116"/>
      <c r="C1541" s="116"/>
      <c r="D1541" s="116"/>
      <c r="M1541" s="116"/>
    </row>
    <row r="1542" spans="1:13" x14ac:dyDescent="0.35">
      <c r="A1542" s="116"/>
      <c r="C1542" s="116"/>
      <c r="D1542" s="116"/>
      <c r="M1542" s="116"/>
    </row>
    <row r="1543" spans="1:13" x14ac:dyDescent="0.35">
      <c r="A1543" s="116"/>
      <c r="C1543" s="116"/>
      <c r="D1543" s="116"/>
      <c r="M1543" s="116"/>
    </row>
    <row r="1544" spans="1:13" x14ac:dyDescent="0.35">
      <c r="A1544" s="116"/>
      <c r="C1544" s="116"/>
      <c r="D1544" s="116"/>
      <c r="M1544" s="116"/>
    </row>
    <row r="1545" spans="1:13" x14ac:dyDescent="0.35">
      <c r="A1545" s="116"/>
      <c r="C1545" s="116"/>
      <c r="D1545" s="116"/>
      <c r="M1545" s="116"/>
    </row>
    <row r="1546" spans="1:13" x14ac:dyDescent="0.35">
      <c r="A1546" s="116"/>
      <c r="C1546" s="116"/>
      <c r="D1546" s="116"/>
      <c r="M1546" s="116"/>
    </row>
    <row r="1547" spans="1:13" x14ac:dyDescent="0.35">
      <c r="A1547" s="116"/>
      <c r="C1547" s="116"/>
      <c r="D1547" s="116"/>
      <c r="M1547" s="116"/>
    </row>
    <row r="1548" spans="1:13" x14ac:dyDescent="0.35">
      <c r="A1548" s="116"/>
      <c r="C1548" s="116"/>
      <c r="D1548" s="116"/>
      <c r="M1548" s="116"/>
    </row>
    <row r="1549" spans="1:13" x14ac:dyDescent="0.35">
      <c r="A1549" s="116"/>
      <c r="C1549" s="116"/>
      <c r="D1549" s="116"/>
      <c r="M1549" s="116"/>
    </row>
    <row r="1550" spans="1:13" x14ac:dyDescent="0.35">
      <c r="A1550" s="116"/>
      <c r="C1550" s="116"/>
      <c r="D1550" s="116"/>
      <c r="M1550" s="116"/>
    </row>
    <row r="1551" spans="1:13" x14ac:dyDescent="0.35">
      <c r="A1551" s="116"/>
      <c r="C1551" s="116"/>
      <c r="D1551" s="116"/>
      <c r="M1551" s="116"/>
    </row>
    <row r="1552" spans="1:13" x14ac:dyDescent="0.35">
      <c r="A1552" s="116"/>
      <c r="C1552" s="116"/>
      <c r="D1552" s="116"/>
      <c r="M1552" s="116"/>
    </row>
    <row r="1553" spans="1:13" x14ac:dyDescent="0.35">
      <c r="A1553" s="116"/>
      <c r="C1553" s="116"/>
      <c r="D1553" s="116"/>
      <c r="M1553" s="116"/>
    </row>
    <row r="1554" spans="1:13" x14ac:dyDescent="0.35">
      <c r="A1554" s="116"/>
      <c r="C1554" s="116"/>
      <c r="D1554" s="116"/>
      <c r="M1554" s="116"/>
    </row>
    <row r="1555" spans="1:13" x14ac:dyDescent="0.35">
      <c r="A1555" s="116"/>
      <c r="C1555" s="116"/>
      <c r="D1555" s="116"/>
      <c r="M1555" s="116"/>
    </row>
    <row r="1556" spans="1:13" x14ac:dyDescent="0.35">
      <c r="A1556" s="116"/>
      <c r="C1556" s="116"/>
      <c r="D1556" s="116"/>
      <c r="M1556" s="116"/>
    </row>
    <row r="1557" spans="1:13" x14ac:dyDescent="0.35">
      <c r="A1557" s="116"/>
      <c r="C1557" s="116"/>
      <c r="D1557" s="116"/>
      <c r="M1557" s="116"/>
    </row>
    <row r="1558" spans="1:13" x14ac:dyDescent="0.35">
      <c r="A1558" s="116"/>
      <c r="C1558" s="116"/>
      <c r="D1558" s="116"/>
      <c r="M1558" s="116"/>
    </row>
    <row r="1559" spans="1:13" x14ac:dyDescent="0.35">
      <c r="A1559" s="116"/>
      <c r="C1559" s="116"/>
      <c r="D1559" s="116"/>
      <c r="M1559" s="116"/>
    </row>
    <row r="1560" spans="1:13" x14ac:dyDescent="0.35">
      <c r="A1560" s="116"/>
      <c r="C1560" s="116"/>
      <c r="D1560" s="116"/>
      <c r="M1560" s="116"/>
    </row>
    <row r="1561" spans="1:13" x14ac:dyDescent="0.35">
      <c r="A1561" s="116"/>
      <c r="C1561" s="116"/>
      <c r="D1561" s="116"/>
      <c r="M1561" s="116"/>
    </row>
    <row r="1562" spans="1:13" x14ac:dyDescent="0.35">
      <c r="A1562" s="116"/>
      <c r="C1562" s="116"/>
      <c r="D1562" s="116"/>
      <c r="M1562" s="116"/>
    </row>
    <row r="1563" spans="1:13" x14ac:dyDescent="0.35">
      <c r="A1563" s="116"/>
      <c r="C1563" s="116"/>
      <c r="D1563" s="116"/>
      <c r="M1563" s="116"/>
    </row>
    <row r="1564" spans="1:13" x14ac:dyDescent="0.35">
      <c r="A1564" s="116"/>
      <c r="C1564" s="116"/>
      <c r="D1564" s="116"/>
      <c r="M1564" s="116"/>
    </row>
    <row r="1565" spans="1:13" x14ac:dyDescent="0.35">
      <c r="A1565" s="116"/>
      <c r="C1565" s="116"/>
      <c r="D1565" s="116"/>
      <c r="M1565" s="116"/>
    </row>
    <row r="1566" spans="1:13" x14ac:dyDescent="0.35">
      <c r="A1566" s="116"/>
      <c r="C1566" s="116"/>
      <c r="D1566" s="116"/>
      <c r="M1566" s="116"/>
    </row>
    <row r="1567" spans="1:13" x14ac:dyDescent="0.35">
      <c r="A1567" s="116"/>
      <c r="C1567" s="116"/>
      <c r="D1567" s="116"/>
      <c r="M1567" s="116"/>
    </row>
    <row r="1568" spans="1:13" x14ac:dyDescent="0.35">
      <c r="A1568" s="116"/>
      <c r="C1568" s="116"/>
      <c r="D1568" s="116"/>
      <c r="M1568" s="116"/>
    </row>
    <row r="1569" spans="1:13" x14ac:dyDescent="0.35">
      <c r="A1569" s="116"/>
      <c r="C1569" s="116"/>
      <c r="D1569" s="116"/>
      <c r="M1569" s="116"/>
    </row>
    <row r="1570" spans="1:13" x14ac:dyDescent="0.35">
      <c r="A1570" s="116"/>
      <c r="C1570" s="116"/>
      <c r="D1570" s="116"/>
      <c r="M1570" s="116"/>
    </row>
    <row r="1571" spans="1:13" x14ac:dyDescent="0.35">
      <c r="A1571" s="116"/>
      <c r="C1571" s="116"/>
      <c r="D1571" s="116"/>
      <c r="M1571" s="116"/>
    </row>
    <row r="1572" spans="1:13" x14ac:dyDescent="0.35">
      <c r="A1572" s="116"/>
      <c r="C1572" s="116"/>
      <c r="D1572" s="116"/>
      <c r="M1572" s="116"/>
    </row>
    <row r="1573" spans="1:13" x14ac:dyDescent="0.35">
      <c r="A1573" s="116"/>
      <c r="C1573" s="116"/>
      <c r="D1573" s="116"/>
      <c r="M1573" s="116"/>
    </row>
    <row r="1574" spans="1:13" x14ac:dyDescent="0.35">
      <c r="A1574" s="116"/>
      <c r="C1574" s="116"/>
      <c r="D1574" s="116"/>
      <c r="M1574" s="116"/>
    </row>
    <row r="1575" spans="1:13" x14ac:dyDescent="0.35">
      <c r="A1575" s="116"/>
      <c r="C1575" s="116"/>
      <c r="D1575" s="116"/>
      <c r="M1575" s="116"/>
    </row>
    <row r="1576" spans="1:13" x14ac:dyDescent="0.35">
      <c r="A1576" s="116"/>
      <c r="C1576" s="116"/>
      <c r="D1576" s="116"/>
      <c r="M1576" s="116"/>
    </row>
    <row r="1577" spans="1:13" x14ac:dyDescent="0.35">
      <c r="A1577" s="116"/>
      <c r="C1577" s="116"/>
      <c r="D1577" s="116"/>
      <c r="M1577" s="116"/>
    </row>
    <row r="1578" spans="1:13" x14ac:dyDescent="0.35">
      <c r="A1578" s="116"/>
      <c r="C1578" s="116"/>
      <c r="D1578" s="116"/>
      <c r="M1578" s="116"/>
    </row>
    <row r="1579" spans="1:13" x14ac:dyDescent="0.35">
      <c r="A1579" s="116"/>
      <c r="C1579" s="116"/>
      <c r="D1579" s="116"/>
      <c r="M1579" s="116"/>
    </row>
    <row r="1580" spans="1:13" x14ac:dyDescent="0.35">
      <c r="A1580" s="116"/>
      <c r="C1580" s="116"/>
      <c r="D1580" s="116"/>
      <c r="M1580" s="116"/>
    </row>
    <row r="1581" spans="1:13" x14ac:dyDescent="0.35">
      <c r="A1581" s="116"/>
      <c r="C1581" s="116"/>
      <c r="D1581" s="116"/>
      <c r="M1581" s="116"/>
    </row>
    <row r="1582" spans="1:13" x14ac:dyDescent="0.35">
      <c r="A1582" s="116"/>
      <c r="C1582" s="116"/>
      <c r="D1582" s="116"/>
      <c r="M1582" s="116"/>
    </row>
    <row r="1583" spans="1:13" x14ac:dyDescent="0.35">
      <c r="A1583" s="116"/>
      <c r="C1583" s="116"/>
      <c r="D1583" s="116"/>
      <c r="M1583" s="116"/>
    </row>
    <row r="1584" spans="1:13" x14ac:dyDescent="0.35">
      <c r="A1584" s="116"/>
      <c r="C1584" s="116"/>
      <c r="D1584" s="116"/>
      <c r="M1584" s="116"/>
    </row>
    <row r="1585" spans="1:13" x14ac:dyDescent="0.35">
      <c r="A1585" s="116"/>
      <c r="C1585" s="116"/>
      <c r="D1585" s="116"/>
      <c r="M1585" s="116"/>
    </row>
    <row r="1586" spans="1:13" x14ac:dyDescent="0.35">
      <c r="A1586" s="116"/>
      <c r="C1586" s="116"/>
      <c r="D1586" s="116"/>
      <c r="M1586" s="116"/>
    </row>
    <row r="1587" spans="1:13" x14ac:dyDescent="0.35">
      <c r="A1587" s="116"/>
      <c r="C1587" s="116"/>
      <c r="D1587" s="116"/>
      <c r="M1587" s="116"/>
    </row>
    <row r="1588" spans="1:13" x14ac:dyDescent="0.35">
      <c r="A1588" s="116"/>
      <c r="C1588" s="116"/>
      <c r="D1588" s="116"/>
      <c r="M1588" s="116"/>
    </row>
    <row r="1589" spans="1:13" x14ac:dyDescent="0.35">
      <c r="A1589" s="116"/>
      <c r="C1589" s="116"/>
      <c r="D1589" s="116"/>
      <c r="M1589" s="116"/>
    </row>
    <row r="1590" spans="1:13" x14ac:dyDescent="0.35">
      <c r="A1590" s="116"/>
      <c r="C1590" s="116"/>
      <c r="D1590" s="116"/>
      <c r="M1590" s="116"/>
    </row>
    <row r="1591" spans="1:13" x14ac:dyDescent="0.35">
      <c r="A1591" s="116"/>
      <c r="C1591" s="116"/>
      <c r="D1591" s="116"/>
      <c r="M1591" s="116"/>
    </row>
    <row r="1592" spans="1:13" x14ac:dyDescent="0.35">
      <c r="A1592" s="116"/>
      <c r="C1592" s="116"/>
      <c r="D1592" s="116"/>
      <c r="M1592" s="116"/>
    </row>
    <row r="1593" spans="1:13" x14ac:dyDescent="0.35">
      <c r="A1593" s="116"/>
      <c r="C1593" s="116"/>
      <c r="D1593" s="116"/>
      <c r="M1593" s="116"/>
    </row>
    <row r="1594" spans="1:13" x14ac:dyDescent="0.35">
      <c r="A1594" s="116"/>
      <c r="C1594" s="116"/>
      <c r="D1594" s="116"/>
      <c r="M1594" s="116"/>
    </row>
    <row r="1595" spans="1:13" x14ac:dyDescent="0.35">
      <c r="A1595" s="116"/>
      <c r="C1595" s="116"/>
      <c r="D1595" s="116"/>
      <c r="M1595" s="116"/>
    </row>
    <row r="1596" spans="1:13" x14ac:dyDescent="0.35">
      <c r="A1596" s="116"/>
      <c r="C1596" s="116"/>
      <c r="D1596" s="116"/>
      <c r="M1596" s="116"/>
    </row>
    <row r="1597" spans="1:13" x14ac:dyDescent="0.35">
      <c r="A1597" s="116"/>
      <c r="C1597" s="116"/>
      <c r="D1597" s="116"/>
      <c r="M1597" s="116"/>
    </row>
    <row r="1598" spans="1:13" x14ac:dyDescent="0.35">
      <c r="A1598" s="116"/>
      <c r="C1598" s="116"/>
      <c r="D1598" s="116"/>
      <c r="M1598" s="116"/>
    </row>
    <row r="1599" spans="1:13" x14ac:dyDescent="0.35">
      <c r="A1599" s="116"/>
      <c r="C1599" s="116"/>
      <c r="D1599" s="116"/>
      <c r="M1599" s="116"/>
    </row>
    <row r="1600" spans="1:13" x14ac:dyDescent="0.35">
      <c r="A1600" s="116"/>
      <c r="C1600" s="116"/>
      <c r="D1600" s="116"/>
      <c r="M1600" s="116"/>
    </row>
    <row r="1601" spans="1:13" x14ac:dyDescent="0.35">
      <c r="A1601" s="116"/>
      <c r="C1601" s="116"/>
      <c r="D1601" s="116"/>
      <c r="M1601" s="116"/>
    </row>
    <row r="1602" spans="1:13" x14ac:dyDescent="0.35">
      <c r="A1602" s="116"/>
      <c r="C1602" s="116"/>
      <c r="D1602" s="116"/>
      <c r="M1602" s="116"/>
    </row>
    <row r="1603" spans="1:13" x14ac:dyDescent="0.35">
      <c r="A1603" s="116"/>
      <c r="C1603" s="116"/>
      <c r="D1603" s="116"/>
      <c r="M1603" s="116"/>
    </row>
    <row r="1604" spans="1:13" x14ac:dyDescent="0.35">
      <c r="A1604" s="116"/>
      <c r="C1604" s="116"/>
      <c r="D1604" s="116"/>
      <c r="M1604" s="116"/>
    </row>
    <row r="1605" spans="1:13" x14ac:dyDescent="0.35">
      <c r="A1605" s="116"/>
      <c r="C1605" s="116"/>
      <c r="D1605" s="116"/>
      <c r="M1605" s="116"/>
    </row>
    <row r="1606" spans="1:13" x14ac:dyDescent="0.35">
      <c r="A1606" s="116"/>
      <c r="C1606" s="116"/>
      <c r="D1606" s="116"/>
      <c r="M1606" s="116"/>
    </row>
    <row r="1607" spans="1:13" x14ac:dyDescent="0.35">
      <c r="A1607" s="116"/>
      <c r="C1607" s="116"/>
      <c r="D1607" s="116"/>
      <c r="M1607" s="116"/>
    </row>
    <row r="1608" spans="1:13" x14ac:dyDescent="0.35">
      <c r="A1608" s="116"/>
      <c r="C1608" s="116"/>
      <c r="D1608" s="116"/>
      <c r="M1608" s="116"/>
    </row>
    <row r="1609" spans="1:13" x14ac:dyDescent="0.35">
      <c r="A1609" s="116"/>
      <c r="C1609" s="116"/>
      <c r="D1609" s="116"/>
      <c r="M1609" s="116"/>
    </row>
    <row r="1610" spans="1:13" x14ac:dyDescent="0.35">
      <c r="A1610" s="116"/>
      <c r="C1610" s="116"/>
      <c r="D1610" s="116"/>
      <c r="M1610" s="116"/>
    </row>
    <row r="1611" spans="1:13" x14ac:dyDescent="0.35">
      <c r="A1611" s="116"/>
      <c r="C1611" s="116"/>
      <c r="D1611" s="116"/>
      <c r="M1611" s="116"/>
    </row>
    <row r="1612" spans="1:13" x14ac:dyDescent="0.35">
      <c r="A1612" s="116"/>
      <c r="C1612" s="116"/>
      <c r="D1612" s="116"/>
      <c r="M1612" s="116"/>
    </row>
    <row r="1613" spans="1:13" x14ac:dyDescent="0.35">
      <c r="A1613" s="116"/>
      <c r="C1613" s="116"/>
      <c r="D1613" s="116"/>
      <c r="M1613" s="116"/>
    </row>
    <row r="1614" spans="1:13" x14ac:dyDescent="0.35">
      <c r="A1614" s="116"/>
      <c r="C1614" s="116"/>
      <c r="D1614" s="116"/>
      <c r="M1614" s="116"/>
    </row>
    <row r="1615" spans="1:13" x14ac:dyDescent="0.35">
      <c r="A1615" s="116"/>
      <c r="C1615" s="116"/>
      <c r="D1615" s="116"/>
      <c r="M1615" s="116"/>
    </row>
    <row r="1616" spans="1:13" x14ac:dyDescent="0.35">
      <c r="A1616" s="116"/>
      <c r="C1616" s="116"/>
      <c r="D1616" s="116"/>
      <c r="M1616" s="116"/>
    </row>
    <row r="1617" spans="1:13" x14ac:dyDescent="0.35">
      <c r="A1617" s="116"/>
      <c r="C1617" s="116"/>
      <c r="D1617" s="116"/>
      <c r="M1617" s="116"/>
    </row>
    <row r="1618" spans="1:13" x14ac:dyDescent="0.35">
      <c r="A1618" s="116"/>
      <c r="C1618" s="116"/>
      <c r="D1618" s="116"/>
      <c r="M1618" s="116"/>
    </row>
    <row r="1619" spans="1:13" x14ac:dyDescent="0.35">
      <c r="A1619" s="116"/>
      <c r="C1619" s="116"/>
      <c r="D1619" s="116"/>
      <c r="M1619" s="116"/>
    </row>
    <row r="1620" spans="1:13" x14ac:dyDescent="0.35">
      <c r="A1620" s="116"/>
      <c r="C1620" s="116"/>
      <c r="D1620" s="116"/>
      <c r="M1620" s="116"/>
    </row>
    <row r="1621" spans="1:13" x14ac:dyDescent="0.35">
      <c r="A1621" s="116"/>
      <c r="C1621" s="116"/>
      <c r="D1621" s="116"/>
      <c r="M1621" s="116"/>
    </row>
    <row r="1622" spans="1:13" x14ac:dyDescent="0.35">
      <c r="A1622" s="116"/>
      <c r="C1622" s="116"/>
      <c r="D1622" s="116"/>
      <c r="M1622" s="116"/>
    </row>
    <row r="1623" spans="1:13" x14ac:dyDescent="0.35">
      <c r="A1623" s="116"/>
      <c r="C1623" s="116"/>
      <c r="D1623" s="116"/>
      <c r="M1623" s="116"/>
    </row>
    <row r="1624" spans="1:13" x14ac:dyDescent="0.35">
      <c r="A1624" s="116"/>
      <c r="C1624" s="116"/>
      <c r="D1624" s="116"/>
      <c r="M1624" s="116"/>
    </row>
    <row r="1625" spans="1:13" x14ac:dyDescent="0.35">
      <c r="A1625" s="116"/>
      <c r="C1625" s="116"/>
      <c r="D1625" s="116"/>
      <c r="M1625" s="116"/>
    </row>
    <row r="1626" spans="1:13" x14ac:dyDescent="0.35">
      <c r="A1626" s="116"/>
      <c r="C1626" s="116"/>
      <c r="D1626" s="116"/>
      <c r="M1626" s="116"/>
    </row>
    <row r="1627" spans="1:13" x14ac:dyDescent="0.35">
      <c r="A1627" s="116"/>
      <c r="C1627" s="116"/>
      <c r="D1627" s="116"/>
      <c r="M1627" s="116"/>
    </row>
    <row r="1628" spans="1:13" x14ac:dyDescent="0.35">
      <c r="A1628" s="116"/>
      <c r="C1628" s="116"/>
      <c r="D1628" s="116"/>
      <c r="M1628" s="116"/>
    </row>
    <row r="1629" spans="1:13" x14ac:dyDescent="0.35">
      <c r="A1629" s="116"/>
      <c r="C1629" s="116"/>
      <c r="D1629" s="116"/>
      <c r="M1629" s="116"/>
    </row>
    <row r="1630" spans="1:13" x14ac:dyDescent="0.35">
      <c r="A1630" s="116"/>
      <c r="C1630" s="116"/>
      <c r="D1630" s="116"/>
      <c r="M1630" s="116"/>
    </row>
    <row r="1631" spans="1:13" x14ac:dyDescent="0.35">
      <c r="A1631" s="116"/>
      <c r="C1631" s="116"/>
      <c r="D1631" s="116"/>
      <c r="M1631" s="116"/>
    </row>
    <row r="1632" spans="1:13" x14ac:dyDescent="0.35">
      <c r="A1632" s="116"/>
      <c r="C1632" s="116"/>
      <c r="D1632" s="116"/>
      <c r="M1632" s="116"/>
    </row>
    <row r="1633" spans="1:13" x14ac:dyDescent="0.35">
      <c r="A1633" s="116"/>
      <c r="C1633" s="116"/>
      <c r="D1633" s="116"/>
      <c r="M1633" s="116"/>
    </row>
    <row r="1634" spans="1:13" x14ac:dyDescent="0.35">
      <c r="A1634" s="116"/>
      <c r="C1634" s="116"/>
      <c r="D1634" s="116"/>
      <c r="M1634" s="116"/>
    </row>
    <row r="1635" spans="1:13" x14ac:dyDescent="0.35">
      <c r="A1635" s="116"/>
      <c r="C1635" s="116"/>
      <c r="D1635" s="116"/>
      <c r="M1635" s="116"/>
    </row>
    <row r="1636" spans="1:13" x14ac:dyDescent="0.35">
      <c r="A1636" s="116"/>
      <c r="C1636" s="116"/>
      <c r="D1636" s="116"/>
      <c r="M1636" s="116"/>
    </row>
    <row r="1637" spans="1:13" x14ac:dyDescent="0.35">
      <c r="A1637" s="116"/>
      <c r="C1637" s="116"/>
      <c r="D1637" s="116"/>
      <c r="M1637" s="116"/>
    </row>
    <row r="1638" spans="1:13" x14ac:dyDescent="0.35">
      <c r="A1638" s="116"/>
      <c r="C1638" s="116"/>
      <c r="D1638" s="116"/>
      <c r="M1638" s="116"/>
    </row>
    <row r="1639" spans="1:13" x14ac:dyDescent="0.35">
      <c r="A1639" s="116"/>
      <c r="C1639" s="116"/>
      <c r="D1639" s="116"/>
      <c r="M1639" s="116"/>
    </row>
    <row r="1640" spans="1:13" x14ac:dyDescent="0.35">
      <c r="A1640" s="116"/>
      <c r="C1640" s="116"/>
      <c r="D1640" s="116"/>
      <c r="M1640" s="116"/>
    </row>
    <row r="1641" spans="1:13" x14ac:dyDescent="0.35">
      <c r="A1641" s="116"/>
      <c r="C1641" s="116"/>
      <c r="D1641" s="116"/>
      <c r="M1641" s="116"/>
    </row>
    <row r="1642" spans="1:13" x14ac:dyDescent="0.35">
      <c r="A1642" s="116"/>
      <c r="C1642" s="116"/>
      <c r="D1642" s="116"/>
      <c r="M1642" s="116"/>
    </row>
    <row r="1643" spans="1:13" x14ac:dyDescent="0.35">
      <c r="A1643" s="116"/>
      <c r="C1643" s="116"/>
      <c r="D1643" s="116"/>
      <c r="M1643" s="116"/>
    </row>
    <row r="1644" spans="1:13" x14ac:dyDescent="0.35">
      <c r="A1644" s="116"/>
      <c r="C1644" s="116"/>
      <c r="D1644" s="116"/>
      <c r="M1644" s="116"/>
    </row>
    <row r="1645" spans="1:13" x14ac:dyDescent="0.35">
      <c r="A1645" s="116"/>
      <c r="C1645" s="116"/>
      <c r="D1645" s="116"/>
      <c r="M1645" s="116"/>
    </row>
    <row r="1646" spans="1:13" x14ac:dyDescent="0.35">
      <c r="A1646" s="116"/>
      <c r="C1646" s="116"/>
      <c r="D1646" s="116"/>
      <c r="M1646" s="116"/>
    </row>
    <row r="1647" spans="1:13" x14ac:dyDescent="0.35">
      <c r="A1647" s="116"/>
      <c r="C1647" s="116"/>
      <c r="D1647" s="116"/>
      <c r="M1647" s="116"/>
    </row>
    <row r="1648" spans="1:13" x14ac:dyDescent="0.35">
      <c r="A1648" s="116"/>
      <c r="C1648" s="116"/>
      <c r="D1648" s="116"/>
      <c r="M1648" s="116"/>
    </row>
    <row r="1649" spans="1:13" x14ac:dyDescent="0.35">
      <c r="A1649" s="116"/>
      <c r="C1649" s="116"/>
      <c r="D1649" s="116"/>
      <c r="M1649" s="116"/>
    </row>
    <row r="1650" spans="1:13" x14ac:dyDescent="0.35">
      <c r="A1650" s="116"/>
      <c r="C1650" s="116"/>
      <c r="D1650" s="116"/>
      <c r="M1650" s="116"/>
    </row>
    <row r="1651" spans="1:13" x14ac:dyDescent="0.35">
      <c r="A1651" s="116"/>
      <c r="C1651" s="116"/>
      <c r="D1651" s="116"/>
      <c r="M1651" s="116"/>
    </row>
    <row r="1652" spans="1:13" x14ac:dyDescent="0.35">
      <c r="A1652" s="116"/>
      <c r="C1652" s="116"/>
      <c r="D1652" s="116"/>
      <c r="M1652" s="116"/>
    </row>
    <row r="1653" spans="1:13" x14ac:dyDescent="0.35">
      <c r="A1653" s="116"/>
      <c r="C1653" s="116"/>
      <c r="D1653" s="116"/>
      <c r="M1653" s="116"/>
    </row>
    <row r="1654" spans="1:13" x14ac:dyDescent="0.35">
      <c r="A1654" s="116"/>
      <c r="C1654" s="116"/>
      <c r="D1654" s="116"/>
      <c r="M1654" s="116"/>
    </row>
    <row r="1655" spans="1:13" x14ac:dyDescent="0.35">
      <c r="A1655" s="116"/>
      <c r="C1655" s="116"/>
      <c r="D1655" s="116"/>
      <c r="M1655" s="116"/>
    </row>
    <row r="1656" spans="1:13" x14ac:dyDescent="0.35">
      <c r="A1656" s="116"/>
      <c r="C1656" s="116"/>
      <c r="D1656" s="116"/>
      <c r="M1656" s="116"/>
    </row>
    <row r="1657" spans="1:13" x14ac:dyDescent="0.35">
      <c r="A1657" s="116"/>
      <c r="C1657" s="116"/>
      <c r="D1657" s="116"/>
      <c r="M1657" s="116"/>
    </row>
    <row r="1658" spans="1:13" x14ac:dyDescent="0.35">
      <c r="A1658" s="116"/>
      <c r="C1658" s="116"/>
      <c r="D1658" s="116"/>
      <c r="M1658" s="116"/>
    </row>
    <row r="1659" spans="1:13" x14ac:dyDescent="0.35">
      <c r="A1659" s="116"/>
      <c r="C1659" s="116"/>
      <c r="D1659" s="116"/>
      <c r="M1659" s="116"/>
    </row>
    <row r="1660" spans="1:13" x14ac:dyDescent="0.35">
      <c r="A1660" s="116"/>
      <c r="C1660" s="116"/>
      <c r="D1660" s="116"/>
      <c r="M1660" s="116"/>
    </row>
    <row r="1661" spans="1:13" x14ac:dyDescent="0.35">
      <c r="A1661" s="116"/>
      <c r="C1661" s="116"/>
      <c r="D1661" s="116"/>
      <c r="M1661" s="116"/>
    </row>
    <row r="1662" spans="1:13" x14ac:dyDescent="0.35">
      <c r="A1662" s="116"/>
      <c r="C1662" s="116"/>
      <c r="D1662" s="116"/>
      <c r="M1662" s="116"/>
    </row>
    <row r="1663" spans="1:13" x14ac:dyDescent="0.35">
      <c r="A1663" s="116"/>
      <c r="C1663" s="116"/>
      <c r="D1663" s="116"/>
      <c r="M1663" s="116"/>
    </row>
    <row r="1664" spans="1:13" x14ac:dyDescent="0.35">
      <c r="A1664" s="116"/>
      <c r="C1664" s="116"/>
      <c r="D1664" s="116"/>
      <c r="M1664" s="116"/>
    </row>
    <row r="1665" spans="1:13" x14ac:dyDescent="0.35">
      <c r="A1665" s="116"/>
      <c r="C1665" s="116"/>
      <c r="D1665" s="116"/>
      <c r="M1665" s="116"/>
    </row>
    <row r="1666" spans="1:13" x14ac:dyDescent="0.35">
      <c r="A1666" s="116"/>
      <c r="C1666" s="116"/>
      <c r="D1666" s="116"/>
      <c r="M1666" s="116"/>
    </row>
    <row r="1667" spans="1:13" x14ac:dyDescent="0.35">
      <c r="A1667" s="116"/>
      <c r="C1667" s="116"/>
      <c r="D1667" s="116"/>
      <c r="M1667" s="116"/>
    </row>
    <row r="1668" spans="1:13" x14ac:dyDescent="0.35">
      <c r="A1668" s="116"/>
      <c r="C1668" s="116"/>
      <c r="D1668" s="116"/>
      <c r="M1668" s="116"/>
    </row>
    <row r="1669" spans="1:13" x14ac:dyDescent="0.35">
      <c r="A1669" s="116"/>
      <c r="C1669" s="116"/>
      <c r="D1669" s="116"/>
      <c r="M1669" s="116"/>
    </row>
    <row r="1670" spans="1:13" x14ac:dyDescent="0.35">
      <c r="A1670" s="116"/>
      <c r="C1670" s="116"/>
      <c r="D1670" s="116"/>
      <c r="M1670" s="116"/>
    </row>
    <row r="1671" spans="1:13" x14ac:dyDescent="0.35">
      <c r="A1671" s="116"/>
      <c r="C1671" s="116"/>
      <c r="D1671" s="116"/>
      <c r="M1671" s="116"/>
    </row>
    <row r="1672" spans="1:13" x14ac:dyDescent="0.35">
      <c r="A1672" s="116"/>
      <c r="C1672" s="116"/>
      <c r="D1672" s="116"/>
      <c r="M1672" s="116"/>
    </row>
    <row r="1673" spans="1:13" x14ac:dyDescent="0.35">
      <c r="A1673" s="116"/>
      <c r="C1673" s="116"/>
      <c r="D1673" s="116"/>
      <c r="M1673" s="116"/>
    </row>
    <row r="1674" spans="1:13" x14ac:dyDescent="0.35">
      <c r="A1674" s="116"/>
      <c r="C1674" s="116"/>
      <c r="D1674" s="116"/>
      <c r="M1674" s="116"/>
    </row>
    <row r="1675" spans="1:13" x14ac:dyDescent="0.35">
      <c r="A1675" s="116"/>
      <c r="C1675" s="116"/>
      <c r="D1675" s="116"/>
      <c r="M1675" s="116"/>
    </row>
    <row r="1676" spans="1:13" x14ac:dyDescent="0.35">
      <c r="A1676" s="116"/>
      <c r="C1676" s="116"/>
      <c r="D1676" s="116"/>
      <c r="M1676" s="116"/>
    </row>
    <row r="1677" spans="1:13" x14ac:dyDescent="0.35">
      <c r="A1677" s="116"/>
      <c r="C1677" s="116"/>
      <c r="D1677" s="116"/>
      <c r="M1677" s="116"/>
    </row>
    <row r="1678" spans="1:13" x14ac:dyDescent="0.35">
      <c r="A1678" s="116"/>
      <c r="C1678" s="116"/>
      <c r="D1678" s="116"/>
      <c r="M1678" s="116"/>
    </row>
    <row r="1679" spans="1:13" x14ac:dyDescent="0.35">
      <c r="A1679" s="116"/>
      <c r="C1679" s="116"/>
      <c r="D1679" s="116"/>
      <c r="M1679" s="116"/>
    </row>
    <row r="1680" spans="1:13" x14ac:dyDescent="0.35">
      <c r="A1680" s="116"/>
      <c r="C1680" s="116"/>
      <c r="D1680" s="116"/>
      <c r="M1680" s="116"/>
    </row>
    <row r="1681" spans="1:13" x14ac:dyDescent="0.35">
      <c r="A1681" s="116"/>
      <c r="C1681" s="116"/>
      <c r="D1681" s="116"/>
      <c r="M1681" s="116"/>
    </row>
    <row r="1682" spans="1:13" x14ac:dyDescent="0.35">
      <c r="A1682" s="116"/>
      <c r="C1682" s="116"/>
      <c r="D1682" s="116"/>
      <c r="M1682" s="116"/>
    </row>
    <row r="1683" spans="1:13" x14ac:dyDescent="0.35">
      <c r="A1683" s="116"/>
      <c r="C1683" s="116"/>
      <c r="D1683" s="116"/>
      <c r="M1683" s="116"/>
    </row>
    <row r="1684" spans="1:13" x14ac:dyDescent="0.35">
      <c r="A1684" s="116"/>
      <c r="C1684" s="116"/>
      <c r="D1684" s="116"/>
      <c r="M1684" s="116"/>
    </row>
    <row r="1685" spans="1:13" x14ac:dyDescent="0.35">
      <c r="A1685" s="116"/>
      <c r="C1685" s="116"/>
      <c r="D1685" s="116"/>
      <c r="M1685" s="116"/>
    </row>
    <row r="1686" spans="1:13" x14ac:dyDescent="0.35">
      <c r="A1686" s="116"/>
      <c r="C1686" s="116"/>
      <c r="D1686" s="116"/>
      <c r="M1686" s="116"/>
    </row>
    <row r="1687" spans="1:13" x14ac:dyDescent="0.35">
      <c r="A1687" s="116"/>
      <c r="C1687" s="116"/>
      <c r="D1687" s="116"/>
      <c r="M1687" s="116"/>
    </row>
    <row r="1688" spans="1:13" x14ac:dyDescent="0.35">
      <c r="A1688" s="116"/>
      <c r="C1688" s="116"/>
      <c r="D1688" s="116"/>
      <c r="M1688" s="116"/>
    </row>
    <row r="1689" spans="1:13" x14ac:dyDescent="0.35">
      <c r="A1689" s="116"/>
      <c r="C1689" s="116"/>
      <c r="D1689" s="116"/>
      <c r="M1689" s="116"/>
    </row>
    <row r="1690" spans="1:13" x14ac:dyDescent="0.35">
      <c r="A1690" s="116"/>
      <c r="C1690" s="116"/>
      <c r="D1690" s="116"/>
      <c r="M1690" s="116"/>
    </row>
    <row r="1691" spans="1:13" x14ac:dyDescent="0.35">
      <c r="A1691" s="116"/>
      <c r="C1691" s="116"/>
      <c r="D1691" s="116"/>
      <c r="M1691" s="116"/>
    </row>
    <row r="1692" spans="1:13" x14ac:dyDescent="0.35">
      <c r="A1692" s="116"/>
      <c r="C1692" s="116"/>
      <c r="D1692" s="116"/>
      <c r="M1692" s="116"/>
    </row>
    <row r="1693" spans="1:13" x14ac:dyDescent="0.35">
      <c r="A1693" s="116"/>
      <c r="C1693" s="116"/>
      <c r="D1693" s="116"/>
      <c r="M1693" s="116"/>
    </row>
    <row r="1694" spans="1:13" x14ac:dyDescent="0.35">
      <c r="A1694" s="116"/>
      <c r="C1694" s="116"/>
      <c r="D1694" s="116"/>
      <c r="M1694" s="116"/>
    </row>
    <row r="1695" spans="1:13" x14ac:dyDescent="0.35">
      <c r="A1695" s="116"/>
      <c r="C1695" s="116"/>
      <c r="D1695" s="116"/>
      <c r="M1695" s="116"/>
    </row>
    <row r="1696" spans="1:13" x14ac:dyDescent="0.35">
      <c r="A1696" s="116"/>
      <c r="C1696" s="116"/>
      <c r="D1696" s="116"/>
      <c r="M1696" s="116"/>
    </row>
    <row r="1697" spans="1:13" x14ac:dyDescent="0.35">
      <c r="A1697" s="116"/>
      <c r="C1697" s="116"/>
      <c r="D1697" s="116"/>
      <c r="M1697" s="116"/>
    </row>
    <row r="1698" spans="1:13" x14ac:dyDescent="0.35">
      <c r="A1698" s="116"/>
      <c r="C1698" s="116"/>
      <c r="D1698" s="116"/>
      <c r="M1698" s="116"/>
    </row>
    <row r="1699" spans="1:13" x14ac:dyDescent="0.35">
      <c r="A1699" s="116"/>
      <c r="C1699" s="116"/>
      <c r="D1699" s="116"/>
      <c r="M1699" s="116"/>
    </row>
    <row r="1700" spans="1:13" x14ac:dyDescent="0.35">
      <c r="A1700" s="116"/>
      <c r="C1700" s="116"/>
      <c r="D1700" s="116"/>
      <c r="M1700" s="116"/>
    </row>
    <row r="1701" spans="1:13" x14ac:dyDescent="0.35">
      <c r="A1701" s="116"/>
      <c r="C1701" s="116"/>
      <c r="D1701" s="116"/>
      <c r="M1701" s="116"/>
    </row>
    <row r="1702" spans="1:13" x14ac:dyDescent="0.35">
      <c r="A1702" s="116"/>
      <c r="C1702" s="116"/>
      <c r="D1702" s="116"/>
      <c r="M1702" s="116"/>
    </row>
    <row r="1703" spans="1:13" x14ac:dyDescent="0.35">
      <c r="A1703" s="116"/>
      <c r="C1703" s="116"/>
      <c r="D1703" s="116"/>
      <c r="M1703" s="116"/>
    </row>
    <row r="1704" spans="1:13" x14ac:dyDescent="0.35">
      <c r="A1704" s="116"/>
      <c r="C1704" s="116"/>
      <c r="D1704" s="116"/>
      <c r="M1704" s="116"/>
    </row>
    <row r="1705" spans="1:13" x14ac:dyDescent="0.35">
      <c r="A1705" s="116"/>
      <c r="C1705" s="116"/>
      <c r="D1705" s="116"/>
      <c r="M1705" s="116"/>
    </row>
    <row r="1706" spans="1:13" x14ac:dyDescent="0.35">
      <c r="A1706" s="116"/>
      <c r="C1706" s="116"/>
      <c r="D1706" s="116"/>
      <c r="M1706" s="116"/>
    </row>
    <row r="1707" spans="1:13" x14ac:dyDescent="0.35">
      <c r="A1707" s="116"/>
      <c r="C1707" s="116"/>
      <c r="D1707" s="116"/>
      <c r="M1707" s="116"/>
    </row>
    <row r="1708" spans="1:13" x14ac:dyDescent="0.35">
      <c r="A1708" s="116"/>
      <c r="C1708" s="116"/>
      <c r="D1708" s="116"/>
      <c r="M1708" s="116"/>
    </row>
    <row r="1709" spans="1:13" x14ac:dyDescent="0.35">
      <c r="A1709" s="116"/>
      <c r="C1709" s="116"/>
      <c r="D1709" s="116"/>
      <c r="M1709" s="116"/>
    </row>
    <row r="1710" spans="1:13" x14ac:dyDescent="0.35">
      <c r="A1710" s="116"/>
      <c r="C1710" s="116"/>
      <c r="D1710" s="116"/>
      <c r="M1710" s="116"/>
    </row>
    <row r="1711" spans="1:13" x14ac:dyDescent="0.35">
      <c r="A1711" s="116"/>
      <c r="C1711" s="116"/>
      <c r="D1711" s="116"/>
      <c r="M1711" s="116"/>
    </row>
    <row r="1712" spans="1:13" x14ac:dyDescent="0.35">
      <c r="A1712" s="116"/>
      <c r="C1712" s="116"/>
      <c r="D1712" s="116"/>
      <c r="M1712" s="116"/>
    </row>
    <row r="1713" spans="1:13" x14ac:dyDescent="0.35">
      <c r="A1713" s="116"/>
      <c r="C1713" s="116"/>
      <c r="D1713" s="116"/>
      <c r="M1713" s="116"/>
    </row>
    <row r="1714" spans="1:13" x14ac:dyDescent="0.35">
      <c r="A1714" s="116"/>
      <c r="C1714" s="116"/>
      <c r="D1714" s="116"/>
      <c r="M1714" s="116"/>
    </row>
    <row r="1715" spans="1:13" x14ac:dyDescent="0.35">
      <c r="A1715" s="116"/>
      <c r="C1715" s="116"/>
      <c r="D1715" s="116"/>
      <c r="M1715" s="116"/>
    </row>
    <row r="1716" spans="1:13" x14ac:dyDescent="0.35">
      <c r="A1716" s="116"/>
      <c r="C1716" s="116"/>
      <c r="D1716" s="116"/>
      <c r="M1716" s="116"/>
    </row>
    <row r="1717" spans="1:13" x14ac:dyDescent="0.35">
      <c r="A1717" s="116"/>
      <c r="C1717" s="116"/>
      <c r="D1717" s="116"/>
      <c r="M1717" s="116"/>
    </row>
    <row r="1718" spans="1:13" x14ac:dyDescent="0.35">
      <c r="A1718" s="116"/>
      <c r="C1718" s="116"/>
      <c r="D1718" s="116"/>
      <c r="M1718" s="116"/>
    </row>
    <row r="1719" spans="1:13" x14ac:dyDescent="0.35">
      <c r="A1719" s="116"/>
      <c r="C1719" s="116"/>
      <c r="D1719" s="116"/>
      <c r="M1719" s="116"/>
    </row>
    <row r="1720" spans="1:13" x14ac:dyDescent="0.35">
      <c r="A1720" s="116"/>
      <c r="C1720" s="116"/>
      <c r="D1720" s="116"/>
      <c r="M1720" s="116"/>
    </row>
    <row r="1721" spans="1:13" x14ac:dyDescent="0.35">
      <c r="A1721" s="116"/>
      <c r="C1721" s="116"/>
      <c r="D1721" s="116"/>
      <c r="M1721" s="116"/>
    </row>
    <row r="1722" spans="1:13" x14ac:dyDescent="0.35">
      <c r="A1722" s="116"/>
      <c r="C1722" s="116"/>
      <c r="D1722" s="116"/>
      <c r="M1722" s="116"/>
    </row>
    <row r="1723" spans="1:13" x14ac:dyDescent="0.35">
      <c r="A1723" s="116"/>
      <c r="C1723" s="116"/>
      <c r="D1723" s="116"/>
      <c r="M1723" s="116"/>
    </row>
    <row r="1724" spans="1:13" x14ac:dyDescent="0.35">
      <c r="A1724" s="116"/>
      <c r="C1724" s="116"/>
      <c r="D1724" s="116"/>
      <c r="M1724" s="116"/>
    </row>
    <row r="1725" spans="1:13" x14ac:dyDescent="0.35">
      <c r="A1725" s="116"/>
      <c r="C1725" s="116"/>
      <c r="D1725" s="116"/>
      <c r="M1725" s="116"/>
    </row>
    <row r="1726" spans="1:13" x14ac:dyDescent="0.35">
      <c r="A1726" s="116"/>
      <c r="C1726" s="116"/>
      <c r="D1726" s="116"/>
      <c r="M1726" s="116"/>
    </row>
    <row r="1727" spans="1:13" x14ac:dyDescent="0.35">
      <c r="A1727" s="116"/>
      <c r="C1727" s="116"/>
      <c r="D1727" s="116"/>
      <c r="M1727" s="116"/>
    </row>
    <row r="1728" spans="1:13" x14ac:dyDescent="0.35">
      <c r="A1728" s="116"/>
      <c r="C1728" s="116"/>
      <c r="D1728" s="116"/>
      <c r="M1728" s="116"/>
    </row>
    <row r="1729" spans="1:13" x14ac:dyDescent="0.35">
      <c r="A1729" s="116"/>
      <c r="C1729" s="116"/>
      <c r="D1729" s="116"/>
      <c r="M1729" s="116"/>
    </row>
    <row r="1730" spans="1:13" x14ac:dyDescent="0.35">
      <c r="A1730" s="116"/>
      <c r="C1730" s="116"/>
      <c r="D1730" s="116"/>
      <c r="M1730" s="116"/>
    </row>
    <row r="1731" spans="1:13" x14ac:dyDescent="0.35">
      <c r="A1731" s="116"/>
      <c r="C1731" s="116"/>
      <c r="D1731" s="116"/>
      <c r="M1731" s="116"/>
    </row>
    <row r="1732" spans="1:13" x14ac:dyDescent="0.35">
      <c r="A1732" s="116"/>
      <c r="C1732" s="116"/>
      <c r="D1732" s="116"/>
      <c r="M1732" s="116"/>
    </row>
    <row r="1733" spans="1:13" x14ac:dyDescent="0.35">
      <c r="A1733" s="116"/>
      <c r="C1733" s="116"/>
      <c r="D1733" s="116"/>
      <c r="M1733" s="116"/>
    </row>
    <row r="1734" spans="1:13" x14ac:dyDescent="0.35">
      <c r="A1734" s="116"/>
      <c r="C1734" s="116"/>
      <c r="D1734" s="116"/>
      <c r="M1734" s="116"/>
    </row>
    <row r="1735" spans="1:13" x14ac:dyDescent="0.35">
      <c r="A1735" s="116"/>
      <c r="C1735" s="116"/>
      <c r="D1735" s="116"/>
      <c r="M1735" s="116"/>
    </row>
    <row r="1736" spans="1:13" x14ac:dyDescent="0.35">
      <c r="A1736" s="116"/>
      <c r="C1736" s="116"/>
      <c r="D1736" s="116"/>
      <c r="M1736" s="116"/>
    </row>
    <row r="1737" spans="1:13" x14ac:dyDescent="0.35">
      <c r="A1737" s="116"/>
      <c r="C1737" s="116"/>
      <c r="D1737" s="116"/>
      <c r="M1737" s="116"/>
    </row>
    <row r="1738" spans="1:13" x14ac:dyDescent="0.35">
      <c r="A1738" s="116"/>
      <c r="C1738" s="116"/>
      <c r="D1738" s="116"/>
      <c r="M1738" s="116"/>
    </row>
    <row r="1739" spans="1:13" x14ac:dyDescent="0.35">
      <c r="A1739" s="116"/>
      <c r="C1739" s="116"/>
      <c r="D1739" s="116"/>
      <c r="M1739" s="116"/>
    </row>
    <row r="1740" spans="1:13" x14ac:dyDescent="0.35">
      <c r="A1740" s="116"/>
      <c r="C1740" s="116"/>
      <c r="D1740" s="116"/>
      <c r="M1740" s="116"/>
    </row>
    <row r="1741" spans="1:13" x14ac:dyDescent="0.35">
      <c r="A1741" s="116"/>
      <c r="C1741" s="116"/>
      <c r="D1741" s="116"/>
      <c r="M1741" s="116"/>
    </row>
    <row r="1742" spans="1:13" x14ac:dyDescent="0.35">
      <c r="A1742" s="116"/>
      <c r="C1742" s="116"/>
      <c r="D1742" s="116"/>
      <c r="M1742" s="116"/>
    </row>
    <row r="1743" spans="1:13" x14ac:dyDescent="0.35">
      <c r="A1743" s="116"/>
      <c r="C1743" s="116"/>
      <c r="D1743" s="116"/>
      <c r="M1743" s="116"/>
    </row>
    <row r="1744" spans="1:13" x14ac:dyDescent="0.35">
      <c r="A1744" s="116"/>
      <c r="C1744" s="116"/>
      <c r="D1744" s="116"/>
      <c r="M1744" s="116"/>
    </row>
    <row r="1745" spans="1:13" x14ac:dyDescent="0.35">
      <c r="A1745" s="116"/>
      <c r="C1745" s="116"/>
      <c r="D1745" s="116"/>
      <c r="M1745" s="116"/>
    </row>
    <row r="1746" spans="1:13" x14ac:dyDescent="0.35">
      <c r="A1746" s="116"/>
      <c r="C1746" s="116"/>
      <c r="D1746" s="116"/>
      <c r="M1746" s="116"/>
    </row>
    <row r="1747" spans="1:13" x14ac:dyDescent="0.35">
      <c r="A1747" s="116"/>
      <c r="C1747" s="116"/>
      <c r="D1747" s="116"/>
      <c r="M1747" s="116"/>
    </row>
    <row r="1748" spans="1:13" x14ac:dyDescent="0.35">
      <c r="A1748" s="116"/>
      <c r="C1748" s="116"/>
      <c r="D1748" s="116"/>
      <c r="M1748" s="116"/>
    </row>
    <row r="1749" spans="1:13" x14ac:dyDescent="0.35">
      <c r="A1749" s="116"/>
      <c r="C1749" s="116"/>
      <c r="D1749" s="116"/>
      <c r="M1749" s="116"/>
    </row>
    <row r="1750" spans="1:13" x14ac:dyDescent="0.35">
      <c r="A1750" s="116"/>
      <c r="C1750" s="116"/>
      <c r="D1750" s="116"/>
      <c r="M1750" s="116"/>
    </row>
    <row r="1751" spans="1:13" x14ac:dyDescent="0.35">
      <c r="A1751" s="116"/>
      <c r="C1751" s="116"/>
      <c r="D1751" s="116"/>
      <c r="M1751" s="116"/>
    </row>
    <row r="1752" spans="1:13" x14ac:dyDescent="0.35">
      <c r="A1752" s="116"/>
      <c r="C1752" s="116"/>
      <c r="D1752" s="116"/>
      <c r="M1752" s="116"/>
    </row>
    <row r="1753" spans="1:13" x14ac:dyDescent="0.35">
      <c r="A1753" s="116"/>
      <c r="C1753" s="116"/>
      <c r="D1753" s="116"/>
      <c r="M1753" s="116"/>
    </row>
    <row r="1754" spans="1:13" x14ac:dyDescent="0.35">
      <c r="A1754" s="116"/>
      <c r="C1754" s="116"/>
      <c r="D1754" s="116"/>
      <c r="M1754" s="116"/>
    </row>
    <row r="1755" spans="1:13" x14ac:dyDescent="0.35">
      <c r="A1755" s="116"/>
      <c r="C1755" s="116"/>
      <c r="D1755" s="116"/>
      <c r="M1755" s="116"/>
    </row>
    <row r="1756" spans="1:13" x14ac:dyDescent="0.35">
      <c r="A1756" s="116"/>
      <c r="C1756" s="116"/>
      <c r="D1756" s="116"/>
      <c r="M1756" s="116"/>
    </row>
    <row r="1757" spans="1:13" x14ac:dyDescent="0.35">
      <c r="A1757" s="116"/>
      <c r="C1757" s="116"/>
      <c r="D1757" s="116"/>
      <c r="M1757" s="116"/>
    </row>
    <row r="1758" spans="1:13" x14ac:dyDescent="0.35">
      <c r="A1758" s="116"/>
      <c r="C1758" s="116"/>
      <c r="D1758" s="116"/>
      <c r="M1758" s="116"/>
    </row>
    <row r="1759" spans="1:13" x14ac:dyDescent="0.35">
      <c r="A1759" s="116"/>
      <c r="C1759" s="116"/>
      <c r="D1759" s="116"/>
      <c r="M1759" s="116"/>
    </row>
    <row r="1760" spans="1:13" x14ac:dyDescent="0.35">
      <c r="A1760" s="116"/>
      <c r="C1760" s="116"/>
      <c r="D1760" s="116"/>
      <c r="M1760" s="116"/>
    </row>
    <row r="1761" spans="1:13" x14ac:dyDescent="0.35">
      <c r="A1761" s="116"/>
      <c r="C1761" s="116"/>
      <c r="D1761" s="116"/>
      <c r="M1761" s="116"/>
    </row>
    <row r="1762" spans="1:13" x14ac:dyDescent="0.35">
      <c r="A1762" s="116"/>
      <c r="C1762" s="116"/>
      <c r="D1762" s="116"/>
      <c r="M1762" s="116"/>
    </row>
    <row r="1763" spans="1:13" x14ac:dyDescent="0.35">
      <c r="A1763" s="116"/>
      <c r="C1763" s="116"/>
      <c r="D1763" s="116"/>
      <c r="M1763" s="116"/>
    </row>
    <row r="1764" spans="1:13" x14ac:dyDescent="0.35">
      <c r="A1764" s="116"/>
      <c r="C1764" s="116"/>
      <c r="D1764" s="116"/>
      <c r="M1764" s="116"/>
    </row>
    <row r="1765" spans="1:13" x14ac:dyDescent="0.35">
      <c r="A1765" s="116"/>
      <c r="C1765" s="116"/>
      <c r="D1765" s="116"/>
      <c r="M1765" s="116"/>
    </row>
    <row r="1766" spans="1:13" x14ac:dyDescent="0.35">
      <c r="A1766" s="116"/>
      <c r="C1766" s="116"/>
      <c r="D1766" s="116"/>
      <c r="M1766" s="116"/>
    </row>
    <row r="1767" spans="1:13" x14ac:dyDescent="0.35">
      <c r="A1767" s="116"/>
      <c r="C1767" s="116"/>
      <c r="D1767" s="116"/>
      <c r="M1767" s="116"/>
    </row>
    <row r="1768" spans="1:13" x14ac:dyDescent="0.35">
      <c r="A1768" s="116"/>
      <c r="C1768" s="116"/>
      <c r="D1768" s="116"/>
      <c r="M1768" s="116"/>
    </row>
    <row r="1769" spans="1:13" x14ac:dyDescent="0.35">
      <c r="A1769" s="116"/>
      <c r="C1769" s="116"/>
      <c r="D1769" s="116"/>
      <c r="M1769" s="116"/>
    </row>
    <row r="1770" spans="1:13" x14ac:dyDescent="0.35">
      <c r="A1770" s="116"/>
      <c r="C1770" s="116"/>
      <c r="D1770" s="116"/>
      <c r="M1770" s="116"/>
    </row>
    <row r="1771" spans="1:13" x14ac:dyDescent="0.35">
      <c r="A1771" s="116"/>
      <c r="C1771" s="116"/>
      <c r="D1771" s="116"/>
      <c r="M1771" s="116"/>
    </row>
    <row r="1772" spans="1:13" x14ac:dyDescent="0.35">
      <c r="A1772" s="116"/>
      <c r="C1772" s="116"/>
      <c r="D1772" s="116"/>
      <c r="M1772" s="116"/>
    </row>
    <row r="1773" spans="1:13" x14ac:dyDescent="0.35">
      <c r="A1773" s="116"/>
      <c r="C1773" s="116"/>
      <c r="D1773" s="116"/>
      <c r="M1773" s="116"/>
    </row>
    <row r="1774" spans="1:13" x14ac:dyDescent="0.35">
      <c r="A1774" s="116"/>
      <c r="C1774" s="116"/>
      <c r="D1774" s="116"/>
      <c r="M1774" s="116"/>
    </row>
    <row r="1775" spans="1:13" x14ac:dyDescent="0.35">
      <c r="A1775" s="116"/>
      <c r="C1775" s="116"/>
      <c r="D1775" s="116"/>
      <c r="M1775" s="116"/>
    </row>
    <row r="1776" spans="1:13" x14ac:dyDescent="0.35">
      <c r="A1776" s="116"/>
      <c r="C1776" s="116"/>
      <c r="D1776" s="116"/>
      <c r="M1776" s="116"/>
    </row>
    <row r="1777" spans="1:13" x14ac:dyDescent="0.35">
      <c r="A1777" s="116"/>
      <c r="C1777" s="116"/>
      <c r="D1777" s="116"/>
      <c r="M1777" s="116"/>
    </row>
    <row r="1778" spans="1:13" x14ac:dyDescent="0.35">
      <c r="A1778" s="116"/>
      <c r="C1778" s="116"/>
      <c r="D1778" s="116"/>
      <c r="M1778" s="116"/>
    </row>
    <row r="1779" spans="1:13" x14ac:dyDescent="0.35">
      <c r="A1779" s="116"/>
      <c r="C1779" s="116"/>
      <c r="D1779" s="116"/>
      <c r="M1779" s="116"/>
    </row>
    <row r="1780" spans="1:13" x14ac:dyDescent="0.35">
      <c r="A1780" s="116"/>
      <c r="C1780" s="116"/>
      <c r="D1780" s="116"/>
      <c r="M1780" s="116"/>
    </row>
    <row r="1781" spans="1:13" x14ac:dyDescent="0.35">
      <c r="A1781" s="116"/>
      <c r="C1781" s="116"/>
      <c r="D1781" s="116"/>
      <c r="M1781" s="116"/>
    </row>
    <row r="1782" spans="1:13" x14ac:dyDescent="0.35">
      <c r="A1782" s="116"/>
      <c r="C1782" s="116"/>
      <c r="D1782" s="116"/>
      <c r="M1782" s="116"/>
    </row>
    <row r="1783" spans="1:13" x14ac:dyDescent="0.35">
      <c r="A1783" s="116"/>
      <c r="C1783" s="116"/>
      <c r="D1783" s="116"/>
      <c r="M1783" s="116"/>
    </row>
    <row r="1784" spans="1:13" x14ac:dyDescent="0.35">
      <c r="A1784" s="116"/>
      <c r="C1784" s="116"/>
      <c r="D1784" s="116"/>
      <c r="M1784" s="116"/>
    </row>
    <row r="1785" spans="1:13" x14ac:dyDescent="0.35">
      <c r="A1785" s="116"/>
      <c r="C1785" s="116"/>
      <c r="D1785" s="116"/>
      <c r="M1785" s="116"/>
    </row>
    <row r="1786" spans="1:13" x14ac:dyDescent="0.35">
      <c r="A1786" s="116"/>
      <c r="C1786" s="116"/>
      <c r="D1786" s="116"/>
      <c r="M1786" s="116"/>
    </row>
    <row r="1787" spans="1:13" x14ac:dyDescent="0.35">
      <c r="A1787" s="116"/>
      <c r="C1787" s="116"/>
      <c r="D1787" s="116"/>
      <c r="M1787" s="116"/>
    </row>
    <row r="1788" spans="1:13" x14ac:dyDescent="0.35">
      <c r="A1788" s="116"/>
      <c r="C1788" s="116"/>
      <c r="D1788" s="116"/>
      <c r="M1788" s="116"/>
    </row>
    <row r="1789" spans="1:13" x14ac:dyDescent="0.35">
      <c r="A1789" s="116"/>
      <c r="C1789" s="116"/>
      <c r="D1789" s="116"/>
      <c r="M1789" s="116"/>
    </row>
    <row r="1790" spans="1:13" x14ac:dyDescent="0.35">
      <c r="A1790" s="116"/>
      <c r="C1790" s="116"/>
      <c r="D1790" s="116"/>
      <c r="M1790" s="116"/>
    </row>
    <row r="1791" spans="1:13" x14ac:dyDescent="0.35">
      <c r="A1791" s="116"/>
      <c r="C1791" s="116"/>
      <c r="D1791" s="116"/>
      <c r="M1791" s="116"/>
    </row>
    <row r="1792" spans="1:13" x14ac:dyDescent="0.35">
      <c r="A1792" s="116"/>
      <c r="C1792" s="116"/>
      <c r="D1792" s="116"/>
      <c r="M1792" s="116"/>
    </row>
    <row r="1793" spans="1:13" x14ac:dyDescent="0.35">
      <c r="A1793" s="116"/>
      <c r="C1793" s="116"/>
      <c r="D1793" s="116"/>
      <c r="M1793" s="116"/>
    </row>
    <row r="1794" spans="1:13" x14ac:dyDescent="0.35">
      <c r="A1794" s="116"/>
      <c r="C1794" s="116"/>
      <c r="D1794" s="116"/>
      <c r="M1794" s="116"/>
    </row>
    <row r="1795" spans="1:13" x14ac:dyDescent="0.35">
      <c r="A1795" s="116"/>
      <c r="C1795" s="116"/>
      <c r="D1795" s="116"/>
      <c r="M1795" s="116"/>
    </row>
    <row r="1796" spans="1:13" x14ac:dyDescent="0.35">
      <c r="A1796" s="116"/>
      <c r="C1796" s="116"/>
      <c r="D1796" s="116"/>
      <c r="M1796" s="116"/>
    </row>
    <row r="1797" spans="1:13" x14ac:dyDescent="0.35">
      <c r="A1797" s="116"/>
      <c r="C1797" s="116"/>
      <c r="D1797" s="116"/>
      <c r="M1797" s="116"/>
    </row>
    <row r="1798" spans="1:13" x14ac:dyDescent="0.35">
      <c r="A1798" s="116"/>
      <c r="C1798" s="116"/>
      <c r="D1798" s="116"/>
      <c r="M1798" s="116"/>
    </row>
    <row r="1799" spans="1:13" x14ac:dyDescent="0.35">
      <c r="A1799" s="116"/>
      <c r="C1799" s="116"/>
      <c r="D1799" s="116"/>
      <c r="M1799" s="116"/>
    </row>
    <row r="1800" spans="1:13" x14ac:dyDescent="0.35">
      <c r="A1800" s="116"/>
      <c r="C1800" s="116"/>
      <c r="D1800" s="116"/>
      <c r="M1800" s="116"/>
    </row>
    <row r="1801" spans="1:13" x14ac:dyDescent="0.35">
      <c r="A1801" s="116"/>
      <c r="C1801" s="116"/>
      <c r="D1801" s="116"/>
      <c r="M1801" s="116"/>
    </row>
    <row r="1802" spans="1:13" x14ac:dyDescent="0.35">
      <c r="A1802" s="116"/>
      <c r="C1802" s="116"/>
      <c r="D1802" s="116"/>
      <c r="M1802" s="116"/>
    </row>
    <row r="1803" spans="1:13" x14ac:dyDescent="0.35">
      <c r="A1803" s="116"/>
      <c r="C1803" s="116"/>
      <c r="D1803" s="116"/>
      <c r="M1803" s="116"/>
    </row>
    <row r="1804" spans="1:13" x14ac:dyDescent="0.35">
      <c r="A1804" s="116"/>
      <c r="C1804" s="116"/>
      <c r="D1804" s="116"/>
      <c r="M1804" s="116"/>
    </row>
    <row r="1805" spans="1:13" x14ac:dyDescent="0.35">
      <c r="A1805" s="116"/>
      <c r="C1805" s="116"/>
      <c r="D1805" s="116"/>
      <c r="M1805" s="116"/>
    </row>
    <row r="1806" spans="1:13" x14ac:dyDescent="0.35">
      <c r="A1806" s="116"/>
      <c r="C1806" s="116"/>
      <c r="D1806" s="116"/>
      <c r="M1806" s="116"/>
    </row>
    <row r="1807" spans="1:13" x14ac:dyDescent="0.35">
      <c r="A1807" s="116"/>
      <c r="C1807" s="116"/>
      <c r="D1807" s="116"/>
      <c r="M1807" s="116"/>
    </row>
    <row r="1808" spans="1:13" x14ac:dyDescent="0.35">
      <c r="A1808" s="116"/>
      <c r="C1808" s="116"/>
      <c r="D1808" s="116"/>
      <c r="M1808" s="116"/>
    </row>
    <row r="1809" spans="1:13" x14ac:dyDescent="0.35">
      <c r="A1809" s="116"/>
      <c r="C1809" s="116"/>
      <c r="D1809" s="116"/>
      <c r="M1809" s="116"/>
    </row>
    <row r="1810" spans="1:13" x14ac:dyDescent="0.35">
      <c r="A1810" s="116"/>
      <c r="C1810" s="116"/>
      <c r="D1810" s="116"/>
      <c r="M1810" s="116"/>
    </row>
    <row r="1811" spans="1:13" x14ac:dyDescent="0.35">
      <c r="A1811" s="116"/>
      <c r="C1811" s="116"/>
      <c r="D1811" s="116"/>
      <c r="M1811" s="116"/>
    </row>
    <row r="1812" spans="1:13" x14ac:dyDescent="0.35">
      <c r="A1812" s="116"/>
      <c r="C1812" s="116"/>
      <c r="D1812" s="116"/>
      <c r="M1812" s="116"/>
    </row>
    <row r="1813" spans="1:13" x14ac:dyDescent="0.35">
      <c r="A1813" s="116"/>
      <c r="C1813" s="116"/>
      <c r="D1813" s="116"/>
      <c r="M1813" s="116"/>
    </row>
    <row r="1814" spans="1:13" x14ac:dyDescent="0.35">
      <c r="A1814" s="116"/>
      <c r="C1814" s="116"/>
      <c r="D1814" s="116"/>
      <c r="M1814" s="116"/>
    </row>
    <row r="1815" spans="1:13" x14ac:dyDescent="0.35">
      <c r="A1815" s="116"/>
      <c r="C1815" s="116"/>
      <c r="D1815" s="116"/>
      <c r="M1815" s="116"/>
    </row>
    <row r="1816" spans="1:13" x14ac:dyDescent="0.35">
      <c r="A1816" s="116"/>
      <c r="C1816" s="116"/>
      <c r="D1816" s="116"/>
      <c r="M1816" s="116"/>
    </row>
    <row r="1817" spans="1:13" x14ac:dyDescent="0.35">
      <c r="A1817" s="116"/>
      <c r="C1817" s="116"/>
      <c r="D1817" s="116"/>
      <c r="M1817" s="116"/>
    </row>
    <row r="1818" spans="1:13" x14ac:dyDescent="0.35">
      <c r="A1818" s="116"/>
      <c r="C1818" s="116"/>
      <c r="D1818" s="116"/>
      <c r="M1818" s="116"/>
    </row>
    <row r="1819" spans="1:13" x14ac:dyDescent="0.35">
      <c r="A1819" s="116"/>
      <c r="C1819" s="116"/>
      <c r="D1819" s="116"/>
      <c r="M1819" s="116"/>
    </row>
    <row r="1820" spans="1:13" x14ac:dyDescent="0.35">
      <c r="A1820" s="116"/>
      <c r="C1820" s="116"/>
      <c r="D1820" s="116"/>
      <c r="M1820" s="116"/>
    </row>
    <row r="1821" spans="1:13" x14ac:dyDescent="0.35">
      <c r="A1821" s="116"/>
      <c r="C1821" s="116"/>
      <c r="D1821" s="116"/>
      <c r="M1821" s="116"/>
    </row>
    <row r="1822" spans="1:13" x14ac:dyDescent="0.35">
      <c r="A1822" s="116"/>
      <c r="C1822" s="116"/>
      <c r="D1822" s="116"/>
      <c r="M1822" s="116"/>
    </row>
    <row r="1823" spans="1:13" x14ac:dyDescent="0.35">
      <c r="A1823" s="116"/>
      <c r="C1823" s="116"/>
      <c r="D1823" s="116"/>
      <c r="M1823" s="116"/>
    </row>
    <row r="1824" spans="1:13" x14ac:dyDescent="0.35">
      <c r="A1824" s="116"/>
      <c r="C1824" s="116"/>
      <c r="D1824" s="116"/>
      <c r="M1824" s="116"/>
    </row>
    <row r="1825" spans="1:13" x14ac:dyDescent="0.35">
      <c r="A1825" s="116"/>
      <c r="C1825" s="116"/>
      <c r="D1825" s="116"/>
      <c r="M1825" s="116"/>
    </row>
    <row r="1826" spans="1:13" x14ac:dyDescent="0.35">
      <c r="A1826" s="116"/>
      <c r="C1826" s="116"/>
      <c r="D1826" s="116"/>
      <c r="M1826" s="116"/>
    </row>
    <row r="1827" spans="1:13" x14ac:dyDescent="0.35">
      <c r="A1827" s="116"/>
      <c r="C1827" s="116"/>
      <c r="D1827" s="116"/>
      <c r="M1827" s="116"/>
    </row>
    <row r="1828" spans="1:13" x14ac:dyDescent="0.35">
      <c r="A1828" s="116"/>
      <c r="C1828" s="116"/>
      <c r="D1828" s="116"/>
      <c r="M1828" s="116"/>
    </row>
    <row r="1829" spans="1:13" x14ac:dyDescent="0.35">
      <c r="A1829" s="116"/>
      <c r="C1829" s="116"/>
      <c r="D1829" s="116"/>
      <c r="M1829" s="116"/>
    </row>
    <row r="1830" spans="1:13" x14ac:dyDescent="0.35">
      <c r="A1830" s="116"/>
      <c r="C1830" s="116"/>
      <c r="D1830" s="116"/>
      <c r="M1830" s="116"/>
    </row>
    <row r="1831" spans="1:13" x14ac:dyDescent="0.35">
      <c r="A1831" s="116"/>
      <c r="C1831" s="116"/>
      <c r="D1831" s="116"/>
      <c r="M1831" s="116"/>
    </row>
    <row r="1832" spans="1:13" x14ac:dyDescent="0.35">
      <c r="A1832" s="116"/>
      <c r="C1832" s="116"/>
      <c r="D1832" s="116"/>
      <c r="M1832" s="116"/>
    </row>
    <row r="1833" spans="1:13" x14ac:dyDescent="0.35">
      <c r="A1833" s="116"/>
      <c r="C1833" s="116"/>
      <c r="D1833" s="116"/>
      <c r="M1833" s="116"/>
    </row>
    <row r="1834" spans="1:13" x14ac:dyDescent="0.35">
      <c r="A1834" s="116"/>
      <c r="C1834" s="116"/>
      <c r="D1834" s="116"/>
      <c r="M1834" s="116"/>
    </row>
    <row r="1835" spans="1:13" x14ac:dyDescent="0.35">
      <c r="A1835" s="116"/>
      <c r="C1835" s="116"/>
      <c r="D1835" s="116"/>
      <c r="M1835" s="116"/>
    </row>
    <row r="1836" spans="1:13" x14ac:dyDescent="0.35">
      <c r="A1836" s="116"/>
      <c r="C1836" s="116"/>
      <c r="D1836" s="116"/>
      <c r="M1836" s="116"/>
    </row>
    <row r="1837" spans="1:13" x14ac:dyDescent="0.35">
      <c r="A1837" s="116"/>
      <c r="C1837" s="116"/>
      <c r="D1837" s="116"/>
      <c r="M1837" s="116"/>
    </row>
    <row r="1838" spans="1:13" x14ac:dyDescent="0.35">
      <c r="A1838" s="116"/>
      <c r="C1838" s="116"/>
      <c r="D1838" s="116"/>
      <c r="M1838" s="116"/>
    </row>
    <row r="1839" spans="1:13" x14ac:dyDescent="0.35">
      <c r="A1839" s="116"/>
      <c r="C1839" s="116"/>
      <c r="D1839" s="116"/>
      <c r="M1839" s="116"/>
    </row>
    <row r="1840" spans="1:13" x14ac:dyDescent="0.35">
      <c r="A1840" s="116"/>
      <c r="C1840" s="116"/>
      <c r="D1840" s="116"/>
      <c r="M1840" s="116"/>
    </row>
    <row r="1841" spans="1:13" x14ac:dyDescent="0.35">
      <c r="A1841" s="116"/>
      <c r="C1841" s="116"/>
      <c r="D1841" s="116"/>
      <c r="M1841" s="116"/>
    </row>
    <row r="1842" spans="1:13" x14ac:dyDescent="0.35">
      <c r="A1842" s="116"/>
      <c r="C1842" s="116"/>
      <c r="D1842" s="116"/>
      <c r="M1842" s="116"/>
    </row>
    <row r="1843" spans="1:13" x14ac:dyDescent="0.35">
      <c r="A1843" s="116"/>
      <c r="C1843" s="116"/>
      <c r="D1843" s="116"/>
      <c r="M1843" s="116"/>
    </row>
    <row r="1844" spans="1:13" x14ac:dyDescent="0.35">
      <c r="A1844" s="116"/>
      <c r="C1844" s="116"/>
      <c r="D1844" s="116"/>
      <c r="M1844" s="116"/>
    </row>
    <row r="1845" spans="1:13" x14ac:dyDescent="0.35">
      <c r="A1845" s="116"/>
      <c r="C1845" s="116"/>
      <c r="D1845" s="116"/>
      <c r="M1845" s="116"/>
    </row>
    <row r="1846" spans="1:13" x14ac:dyDescent="0.35">
      <c r="A1846" s="116"/>
      <c r="C1846" s="116"/>
      <c r="D1846" s="116"/>
      <c r="M1846" s="116"/>
    </row>
    <row r="1847" spans="1:13" x14ac:dyDescent="0.35">
      <c r="A1847" s="116"/>
      <c r="C1847" s="116"/>
      <c r="D1847" s="116"/>
      <c r="M1847" s="116"/>
    </row>
    <row r="1848" spans="1:13" x14ac:dyDescent="0.35">
      <c r="A1848" s="116"/>
      <c r="C1848" s="116"/>
      <c r="D1848" s="116"/>
      <c r="M1848" s="116"/>
    </row>
    <row r="1849" spans="1:13" x14ac:dyDescent="0.35">
      <c r="A1849" s="116"/>
      <c r="C1849" s="116"/>
      <c r="D1849" s="116"/>
      <c r="M1849" s="116"/>
    </row>
    <row r="1850" spans="1:13" x14ac:dyDescent="0.35">
      <c r="A1850" s="116"/>
      <c r="C1850" s="116"/>
      <c r="D1850" s="116"/>
      <c r="M1850" s="116"/>
    </row>
    <row r="1851" spans="1:13" x14ac:dyDescent="0.35">
      <c r="A1851" s="116"/>
      <c r="C1851" s="116"/>
      <c r="D1851" s="116"/>
      <c r="M1851" s="116"/>
    </row>
    <row r="1852" spans="1:13" x14ac:dyDescent="0.35">
      <c r="A1852" s="116"/>
      <c r="C1852" s="116"/>
      <c r="D1852" s="116"/>
      <c r="M1852" s="116"/>
    </row>
    <row r="1853" spans="1:13" x14ac:dyDescent="0.35">
      <c r="A1853" s="116"/>
      <c r="C1853" s="116"/>
      <c r="D1853" s="116"/>
      <c r="M1853" s="116"/>
    </row>
    <row r="1854" spans="1:13" x14ac:dyDescent="0.35">
      <c r="A1854" s="116"/>
      <c r="C1854" s="116"/>
      <c r="D1854" s="116"/>
      <c r="M1854" s="116"/>
    </row>
    <row r="1855" spans="1:13" x14ac:dyDescent="0.35">
      <c r="A1855" s="116"/>
      <c r="C1855" s="116"/>
      <c r="D1855" s="116"/>
      <c r="M1855" s="116"/>
    </row>
    <row r="1856" spans="1:13" x14ac:dyDescent="0.35">
      <c r="A1856" s="116"/>
      <c r="C1856" s="116"/>
      <c r="D1856" s="116"/>
      <c r="M1856" s="116"/>
    </row>
    <row r="1857" spans="1:13" x14ac:dyDescent="0.35">
      <c r="A1857" s="116"/>
      <c r="C1857" s="116"/>
      <c r="D1857" s="116"/>
      <c r="M1857" s="116"/>
    </row>
    <row r="1858" spans="1:13" x14ac:dyDescent="0.35">
      <c r="A1858" s="116"/>
      <c r="C1858" s="116"/>
      <c r="D1858" s="116"/>
      <c r="M1858" s="116"/>
    </row>
    <row r="1859" spans="1:13" x14ac:dyDescent="0.35">
      <c r="A1859" s="116"/>
      <c r="C1859" s="116"/>
      <c r="D1859" s="116"/>
      <c r="M1859" s="116"/>
    </row>
    <row r="1860" spans="1:13" x14ac:dyDescent="0.35">
      <c r="A1860" s="116"/>
      <c r="C1860" s="116"/>
      <c r="D1860" s="116"/>
      <c r="M1860" s="116"/>
    </row>
    <row r="1861" spans="1:13" x14ac:dyDescent="0.35">
      <c r="A1861" s="116"/>
      <c r="C1861" s="116"/>
      <c r="D1861" s="116"/>
      <c r="M1861" s="116"/>
    </row>
    <row r="1862" spans="1:13" x14ac:dyDescent="0.35">
      <c r="A1862" s="116"/>
      <c r="C1862" s="116"/>
      <c r="D1862" s="116"/>
      <c r="M1862" s="116"/>
    </row>
    <row r="1863" spans="1:13" x14ac:dyDescent="0.35">
      <c r="A1863" s="116"/>
      <c r="C1863" s="116"/>
      <c r="D1863" s="116"/>
      <c r="M1863" s="116"/>
    </row>
    <row r="1864" spans="1:13" x14ac:dyDescent="0.35">
      <c r="A1864" s="116"/>
      <c r="C1864" s="116"/>
      <c r="D1864" s="116"/>
      <c r="M1864" s="116"/>
    </row>
    <row r="1865" spans="1:13" x14ac:dyDescent="0.35">
      <c r="A1865" s="116"/>
      <c r="C1865" s="116"/>
      <c r="D1865" s="116"/>
      <c r="M1865" s="116"/>
    </row>
    <row r="1866" spans="1:13" x14ac:dyDescent="0.35">
      <c r="A1866" s="116"/>
      <c r="C1866" s="116"/>
      <c r="D1866" s="116"/>
      <c r="M1866" s="116"/>
    </row>
    <row r="1867" spans="1:13" x14ac:dyDescent="0.35">
      <c r="A1867" s="116"/>
      <c r="C1867" s="116"/>
      <c r="D1867" s="116"/>
      <c r="M1867" s="116"/>
    </row>
    <row r="1868" spans="1:13" x14ac:dyDescent="0.35">
      <c r="A1868" s="116"/>
      <c r="C1868" s="116"/>
      <c r="D1868" s="116"/>
      <c r="M1868" s="116"/>
    </row>
    <row r="1869" spans="1:13" x14ac:dyDescent="0.35">
      <c r="A1869" s="116"/>
      <c r="C1869" s="116"/>
      <c r="D1869" s="116"/>
      <c r="M1869" s="116"/>
    </row>
    <row r="1870" spans="1:13" x14ac:dyDescent="0.35">
      <c r="A1870" s="116"/>
      <c r="C1870" s="116"/>
      <c r="D1870" s="116"/>
      <c r="M1870" s="116"/>
    </row>
    <row r="1871" spans="1:13" x14ac:dyDescent="0.35">
      <c r="A1871" s="116"/>
      <c r="C1871" s="116"/>
      <c r="D1871" s="116"/>
      <c r="M1871" s="116"/>
    </row>
    <row r="1872" spans="1:13" x14ac:dyDescent="0.35">
      <c r="A1872" s="116"/>
      <c r="C1872" s="116"/>
      <c r="D1872" s="116"/>
      <c r="M1872" s="116"/>
    </row>
    <row r="1873" spans="1:13" x14ac:dyDescent="0.35">
      <c r="A1873" s="116"/>
      <c r="C1873" s="116"/>
      <c r="D1873" s="116"/>
      <c r="M1873" s="116"/>
    </row>
    <row r="1874" spans="1:13" x14ac:dyDescent="0.35">
      <c r="A1874" s="116"/>
      <c r="C1874" s="116"/>
      <c r="D1874" s="116"/>
      <c r="M1874" s="116"/>
    </row>
    <row r="1875" spans="1:13" x14ac:dyDescent="0.35">
      <c r="A1875" s="116"/>
      <c r="C1875" s="116"/>
      <c r="D1875" s="116"/>
      <c r="M1875" s="116"/>
    </row>
    <row r="1876" spans="1:13" x14ac:dyDescent="0.35">
      <c r="A1876" s="116"/>
      <c r="C1876" s="116"/>
      <c r="D1876" s="116"/>
      <c r="M1876" s="116"/>
    </row>
    <row r="1877" spans="1:13" x14ac:dyDescent="0.35">
      <c r="A1877" s="116"/>
      <c r="C1877" s="116"/>
      <c r="D1877" s="116"/>
      <c r="M1877" s="116"/>
    </row>
    <row r="1878" spans="1:13" x14ac:dyDescent="0.35">
      <c r="A1878" s="116"/>
      <c r="C1878" s="116"/>
      <c r="D1878" s="116"/>
      <c r="M1878" s="116"/>
    </row>
    <row r="1879" spans="1:13" x14ac:dyDescent="0.35">
      <c r="A1879" s="116"/>
      <c r="C1879" s="116"/>
      <c r="D1879" s="116"/>
      <c r="M1879" s="116"/>
    </row>
    <row r="1880" spans="1:13" x14ac:dyDescent="0.35">
      <c r="A1880" s="116"/>
      <c r="C1880" s="116"/>
      <c r="D1880" s="116"/>
      <c r="M1880" s="116"/>
    </row>
    <row r="1881" spans="1:13" x14ac:dyDescent="0.35">
      <c r="A1881" s="116"/>
      <c r="C1881" s="116"/>
      <c r="D1881" s="116"/>
      <c r="M1881" s="116"/>
    </row>
    <row r="1882" spans="1:13" x14ac:dyDescent="0.35">
      <c r="A1882" s="116"/>
      <c r="C1882" s="116"/>
      <c r="D1882" s="116"/>
      <c r="M1882" s="116"/>
    </row>
    <row r="1883" spans="1:13" x14ac:dyDescent="0.35">
      <c r="A1883" s="116"/>
      <c r="C1883" s="116"/>
      <c r="D1883" s="116"/>
      <c r="M1883" s="116"/>
    </row>
    <row r="1884" spans="1:13" x14ac:dyDescent="0.35">
      <c r="A1884" s="116"/>
      <c r="C1884" s="116"/>
      <c r="D1884" s="116"/>
      <c r="M1884" s="116"/>
    </row>
    <row r="1885" spans="1:13" x14ac:dyDescent="0.35">
      <c r="A1885" s="116"/>
      <c r="C1885" s="116"/>
      <c r="D1885" s="116"/>
      <c r="M1885" s="116"/>
    </row>
    <row r="1886" spans="1:13" x14ac:dyDescent="0.35">
      <c r="A1886" s="116"/>
      <c r="C1886" s="116"/>
      <c r="D1886" s="116"/>
      <c r="M1886" s="116"/>
    </row>
    <row r="1887" spans="1:13" x14ac:dyDescent="0.35">
      <c r="A1887" s="116"/>
      <c r="C1887" s="116"/>
      <c r="D1887" s="116"/>
      <c r="M1887" s="116"/>
    </row>
    <row r="1888" spans="1:13" x14ac:dyDescent="0.35">
      <c r="A1888" s="116"/>
      <c r="C1888" s="116"/>
      <c r="D1888" s="116"/>
      <c r="M1888" s="116"/>
    </row>
    <row r="1889" spans="1:13" x14ac:dyDescent="0.35">
      <c r="A1889" s="116"/>
      <c r="C1889" s="116"/>
      <c r="D1889" s="116"/>
      <c r="M1889" s="116"/>
    </row>
    <row r="1890" spans="1:13" x14ac:dyDescent="0.35">
      <c r="A1890" s="116"/>
      <c r="C1890" s="116"/>
      <c r="D1890" s="116"/>
      <c r="M1890" s="116"/>
    </row>
    <row r="1891" spans="1:13" x14ac:dyDescent="0.35">
      <c r="A1891" s="116"/>
      <c r="C1891" s="116"/>
      <c r="D1891" s="116"/>
      <c r="M1891" s="116"/>
    </row>
    <row r="1892" spans="1:13" x14ac:dyDescent="0.35">
      <c r="A1892" s="116"/>
      <c r="C1892" s="116"/>
      <c r="D1892" s="116"/>
      <c r="M1892" s="116"/>
    </row>
    <row r="1893" spans="1:13" x14ac:dyDescent="0.35">
      <c r="A1893" s="116"/>
      <c r="C1893" s="116"/>
      <c r="D1893" s="116"/>
      <c r="M1893" s="116"/>
    </row>
    <row r="1894" spans="1:13" x14ac:dyDescent="0.35">
      <c r="A1894" s="116"/>
      <c r="C1894" s="116"/>
      <c r="D1894" s="116"/>
      <c r="M1894" s="116"/>
    </row>
    <row r="1895" spans="1:13" x14ac:dyDescent="0.35">
      <c r="A1895" s="116"/>
      <c r="C1895" s="116"/>
      <c r="D1895" s="116"/>
      <c r="M1895" s="116"/>
    </row>
    <row r="1896" spans="1:13" x14ac:dyDescent="0.35">
      <c r="A1896" s="116"/>
      <c r="C1896" s="116"/>
      <c r="D1896" s="116"/>
      <c r="M1896" s="116"/>
    </row>
    <row r="1897" spans="1:13" x14ac:dyDescent="0.35">
      <c r="A1897" s="116"/>
      <c r="C1897" s="116"/>
      <c r="D1897" s="116"/>
      <c r="M1897" s="116"/>
    </row>
    <row r="1898" spans="1:13" x14ac:dyDescent="0.35">
      <c r="A1898" s="116"/>
      <c r="C1898" s="116"/>
      <c r="D1898" s="116"/>
      <c r="M1898" s="116"/>
    </row>
    <row r="1899" spans="1:13" x14ac:dyDescent="0.35">
      <c r="A1899" s="116"/>
      <c r="C1899" s="116"/>
      <c r="D1899" s="116"/>
      <c r="M1899" s="116"/>
    </row>
    <row r="1900" spans="1:13" x14ac:dyDescent="0.35">
      <c r="A1900" s="116"/>
      <c r="C1900" s="116"/>
      <c r="D1900" s="116"/>
      <c r="M1900" s="116"/>
    </row>
    <row r="1901" spans="1:13" x14ac:dyDescent="0.35">
      <c r="A1901" s="116"/>
      <c r="C1901" s="116"/>
      <c r="D1901" s="116"/>
      <c r="M1901" s="116"/>
    </row>
    <row r="1902" spans="1:13" x14ac:dyDescent="0.35">
      <c r="A1902" s="116"/>
      <c r="C1902" s="116"/>
      <c r="D1902" s="116"/>
      <c r="M1902" s="116"/>
    </row>
    <row r="1903" spans="1:13" x14ac:dyDescent="0.35">
      <c r="A1903" s="116"/>
      <c r="C1903" s="116"/>
      <c r="D1903" s="116"/>
      <c r="M1903" s="116"/>
    </row>
    <row r="1904" spans="1:13" x14ac:dyDescent="0.35">
      <c r="A1904" s="116"/>
      <c r="C1904" s="116"/>
      <c r="D1904" s="116"/>
      <c r="M1904" s="116"/>
    </row>
    <row r="1905" spans="1:13" x14ac:dyDescent="0.35">
      <c r="A1905" s="116"/>
      <c r="C1905" s="116"/>
      <c r="D1905" s="116"/>
      <c r="M1905" s="116"/>
    </row>
    <row r="1906" spans="1:13" x14ac:dyDescent="0.35">
      <c r="A1906" s="116"/>
      <c r="C1906" s="116"/>
      <c r="D1906" s="116"/>
      <c r="M1906" s="116"/>
    </row>
    <row r="1907" spans="1:13" x14ac:dyDescent="0.35">
      <c r="A1907" s="116"/>
      <c r="C1907" s="116"/>
      <c r="D1907" s="116"/>
      <c r="M1907" s="116"/>
    </row>
    <row r="1908" spans="1:13" x14ac:dyDescent="0.35">
      <c r="A1908" s="116"/>
      <c r="C1908" s="116"/>
      <c r="D1908" s="116"/>
      <c r="M1908" s="116"/>
    </row>
    <row r="1909" spans="1:13" x14ac:dyDescent="0.35">
      <c r="A1909" s="116"/>
      <c r="C1909" s="116"/>
      <c r="D1909" s="116"/>
      <c r="M1909" s="116"/>
    </row>
    <row r="1910" spans="1:13" x14ac:dyDescent="0.35">
      <c r="A1910" s="116"/>
      <c r="C1910" s="116"/>
      <c r="D1910" s="116"/>
      <c r="M1910" s="116"/>
    </row>
    <row r="1911" spans="1:13" x14ac:dyDescent="0.35">
      <c r="A1911" s="116"/>
      <c r="C1911" s="116"/>
      <c r="D1911" s="116"/>
      <c r="M1911" s="116"/>
    </row>
    <row r="1912" spans="1:13" x14ac:dyDescent="0.35">
      <c r="A1912" s="116"/>
      <c r="C1912" s="116"/>
      <c r="D1912" s="116"/>
      <c r="M1912" s="116"/>
    </row>
    <row r="1913" spans="1:13" x14ac:dyDescent="0.35">
      <c r="A1913" s="116"/>
      <c r="C1913" s="116"/>
      <c r="D1913" s="116"/>
      <c r="M1913" s="116"/>
    </row>
    <row r="1914" spans="1:13" x14ac:dyDescent="0.35">
      <c r="A1914" s="116"/>
      <c r="C1914" s="116"/>
      <c r="D1914" s="116"/>
      <c r="M1914" s="116"/>
    </row>
    <row r="1915" spans="1:13" x14ac:dyDescent="0.35">
      <c r="A1915" s="116"/>
      <c r="C1915" s="116"/>
      <c r="D1915" s="116"/>
      <c r="M1915" s="116"/>
    </row>
    <row r="1916" spans="1:13" x14ac:dyDescent="0.35">
      <c r="A1916" s="116"/>
      <c r="C1916" s="116"/>
      <c r="D1916" s="116"/>
      <c r="M1916" s="116"/>
    </row>
    <row r="1917" spans="1:13" x14ac:dyDescent="0.35">
      <c r="A1917" s="116"/>
      <c r="C1917" s="116"/>
      <c r="D1917" s="116"/>
      <c r="M1917" s="116"/>
    </row>
    <row r="1918" spans="1:13" x14ac:dyDescent="0.35">
      <c r="A1918" s="116"/>
      <c r="C1918" s="116"/>
      <c r="D1918" s="116"/>
      <c r="M1918" s="116"/>
    </row>
    <row r="1919" spans="1:13" x14ac:dyDescent="0.35">
      <c r="A1919" s="116"/>
      <c r="C1919" s="116"/>
      <c r="D1919" s="116"/>
      <c r="M1919" s="116"/>
    </row>
    <row r="1920" spans="1:13" x14ac:dyDescent="0.35">
      <c r="A1920" s="116"/>
      <c r="C1920" s="116"/>
      <c r="D1920" s="116"/>
      <c r="M1920" s="116"/>
    </row>
    <row r="1921" spans="1:13" x14ac:dyDescent="0.35">
      <c r="A1921" s="116"/>
      <c r="C1921" s="116"/>
      <c r="D1921" s="116"/>
      <c r="M1921" s="116"/>
    </row>
    <row r="1922" spans="1:13" x14ac:dyDescent="0.35">
      <c r="A1922" s="116"/>
      <c r="C1922" s="116"/>
      <c r="D1922" s="116"/>
      <c r="M1922" s="116"/>
    </row>
    <row r="1923" spans="1:13" x14ac:dyDescent="0.35">
      <c r="A1923" s="116"/>
      <c r="C1923" s="116"/>
      <c r="D1923" s="116"/>
      <c r="M1923" s="116"/>
    </row>
    <row r="1924" spans="1:13" x14ac:dyDescent="0.35">
      <c r="A1924" s="116"/>
      <c r="C1924" s="116"/>
      <c r="D1924" s="116"/>
      <c r="M1924" s="116"/>
    </row>
    <row r="1925" spans="1:13" x14ac:dyDescent="0.35">
      <c r="A1925" s="116"/>
      <c r="C1925" s="116"/>
      <c r="D1925" s="116"/>
      <c r="M1925" s="116"/>
    </row>
    <row r="1926" spans="1:13" x14ac:dyDescent="0.35">
      <c r="A1926" s="116"/>
      <c r="C1926" s="116"/>
      <c r="D1926" s="116"/>
      <c r="M1926" s="116"/>
    </row>
    <row r="1927" spans="1:13" x14ac:dyDescent="0.35">
      <c r="A1927" s="116"/>
      <c r="C1927" s="116"/>
      <c r="D1927" s="116"/>
      <c r="M1927" s="116"/>
    </row>
    <row r="1928" spans="1:13" x14ac:dyDescent="0.35">
      <c r="A1928" s="116"/>
      <c r="C1928" s="116"/>
      <c r="D1928" s="116"/>
      <c r="M1928" s="116"/>
    </row>
    <row r="1929" spans="1:13" x14ac:dyDescent="0.35">
      <c r="A1929" s="116"/>
      <c r="C1929" s="116"/>
      <c r="D1929" s="116"/>
      <c r="M1929" s="116"/>
    </row>
    <row r="1930" spans="1:13" x14ac:dyDescent="0.35">
      <c r="A1930" s="116"/>
      <c r="C1930" s="116"/>
      <c r="D1930" s="116"/>
      <c r="M1930" s="116"/>
    </row>
    <row r="1931" spans="1:13" x14ac:dyDescent="0.35">
      <c r="A1931" s="116"/>
      <c r="C1931" s="116"/>
      <c r="D1931" s="116"/>
      <c r="M1931" s="116"/>
    </row>
    <row r="1932" spans="1:13" x14ac:dyDescent="0.35">
      <c r="A1932" s="116"/>
      <c r="C1932" s="116"/>
      <c r="D1932" s="116"/>
      <c r="M1932" s="116"/>
    </row>
    <row r="1933" spans="1:13" x14ac:dyDescent="0.35">
      <c r="A1933" s="116"/>
      <c r="C1933" s="116"/>
      <c r="D1933" s="116"/>
      <c r="M1933" s="116"/>
    </row>
    <row r="1934" spans="1:13" x14ac:dyDescent="0.35">
      <c r="A1934" s="116"/>
      <c r="C1934" s="116"/>
      <c r="D1934" s="116"/>
      <c r="M1934" s="116"/>
    </row>
    <row r="1935" spans="1:13" x14ac:dyDescent="0.35">
      <c r="A1935" s="116"/>
      <c r="C1935" s="116"/>
      <c r="D1935" s="116"/>
      <c r="M1935" s="116"/>
    </row>
    <row r="1936" spans="1:13" x14ac:dyDescent="0.35">
      <c r="A1936" s="116"/>
      <c r="C1936" s="116"/>
      <c r="D1936" s="116"/>
      <c r="M1936" s="116"/>
    </row>
    <row r="1937" spans="1:13" x14ac:dyDescent="0.35">
      <c r="A1937" s="116"/>
      <c r="C1937" s="116"/>
      <c r="D1937" s="116"/>
      <c r="M1937" s="116"/>
    </row>
    <row r="1938" spans="1:13" x14ac:dyDescent="0.35">
      <c r="A1938" s="116"/>
      <c r="C1938" s="116"/>
      <c r="D1938" s="116"/>
      <c r="M1938" s="116"/>
    </row>
    <row r="1939" spans="1:13" x14ac:dyDescent="0.35">
      <c r="A1939" s="116"/>
      <c r="C1939" s="116"/>
      <c r="D1939" s="116"/>
      <c r="M1939" s="116"/>
    </row>
    <row r="1940" spans="1:13" x14ac:dyDescent="0.35">
      <c r="A1940" s="116"/>
      <c r="C1940" s="116"/>
      <c r="D1940" s="116"/>
      <c r="M1940" s="116"/>
    </row>
    <row r="1941" spans="1:13" x14ac:dyDescent="0.35">
      <c r="A1941" s="116"/>
      <c r="C1941" s="116"/>
      <c r="D1941" s="116"/>
      <c r="M1941" s="116"/>
    </row>
    <row r="1942" spans="1:13" x14ac:dyDescent="0.35">
      <c r="A1942" s="116"/>
      <c r="C1942" s="116"/>
      <c r="D1942" s="116"/>
      <c r="M1942" s="116"/>
    </row>
    <row r="1943" spans="1:13" x14ac:dyDescent="0.35">
      <c r="A1943" s="116"/>
      <c r="C1943" s="116"/>
      <c r="D1943" s="116"/>
      <c r="M1943" s="116"/>
    </row>
    <row r="1944" spans="1:13" x14ac:dyDescent="0.35">
      <c r="A1944" s="116"/>
      <c r="C1944" s="116"/>
      <c r="D1944" s="116"/>
      <c r="M1944" s="116"/>
    </row>
    <row r="1945" spans="1:13" x14ac:dyDescent="0.35">
      <c r="A1945" s="116"/>
      <c r="C1945" s="116"/>
      <c r="D1945" s="116"/>
      <c r="M1945" s="116"/>
    </row>
    <row r="1946" spans="1:13" x14ac:dyDescent="0.35">
      <c r="A1946" s="116"/>
      <c r="C1946" s="116"/>
      <c r="D1946" s="116"/>
      <c r="M1946" s="116"/>
    </row>
    <row r="1947" spans="1:13" x14ac:dyDescent="0.35">
      <c r="A1947" s="116"/>
      <c r="C1947" s="116"/>
      <c r="D1947" s="116"/>
      <c r="M1947" s="116"/>
    </row>
    <row r="1948" spans="1:13" x14ac:dyDescent="0.35">
      <c r="A1948" s="116"/>
      <c r="C1948" s="116"/>
      <c r="D1948" s="116"/>
      <c r="M1948" s="116"/>
    </row>
    <row r="1949" spans="1:13" x14ac:dyDescent="0.35">
      <c r="A1949" s="116"/>
      <c r="C1949" s="116"/>
      <c r="D1949" s="116"/>
      <c r="M1949" s="116"/>
    </row>
    <row r="1950" spans="1:13" x14ac:dyDescent="0.35">
      <c r="A1950" s="116"/>
      <c r="C1950" s="116"/>
      <c r="D1950" s="116"/>
      <c r="M1950" s="116"/>
    </row>
    <row r="1951" spans="1:13" x14ac:dyDescent="0.35">
      <c r="A1951" s="116"/>
      <c r="C1951" s="116"/>
      <c r="D1951" s="116"/>
      <c r="M1951" s="116"/>
    </row>
    <row r="1952" spans="1:13" x14ac:dyDescent="0.35">
      <c r="A1952" s="116"/>
      <c r="C1952" s="116"/>
      <c r="D1952" s="116"/>
      <c r="M1952" s="116"/>
    </row>
    <row r="1953" spans="1:13" x14ac:dyDescent="0.35">
      <c r="A1953" s="116"/>
      <c r="C1953" s="116"/>
      <c r="D1953" s="116"/>
      <c r="M1953" s="116"/>
    </row>
    <row r="1954" spans="1:13" x14ac:dyDescent="0.35">
      <c r="A1954" s="116"/>
      <c r="C1954" s="116"/>
      <c r="D1954" s="116"/>
      <c r="M1954" s="116"/>
    </row>
    <row r="1955" spans="1:13" x14ac:dyDescent="0.35">
      <c r="A1955" s="116"/>
      <c r="C1955" s="116"/>
      <c r="D1955" s="116"/>
      <c r="M1955" s="116"/>
    </row>
    <row r="1956" spans="1:13" x14ac:dyDescent="0.35">
      <c r="A1956" s="116"/>
      <c r="C1956" s="116"/>
      <c r="D1956" s="116"/>
      <c r="M1956" s="116"/>
    </row>
    <row r="1957" spans="1:13" x14ac:dyDescent="0.35">
      <c r="A1957" s="116"/>
      <c r="C1957" s="116"/>
      <c r="D1957" s="116"/>
      <c r="M1957" s="116"/>
    </row>
    <row r="1958" spans="1:13" x14ac:dyDescent="0.35">
      <c r="A1958" s="116"/>
      <c r="C1958" s="116"/>
      <c r="D1958" s="116"/>
      <c r="M1958" s="116"/>
    </row>
    <row r="1959" spans="1:13" x14ac:dyDescent="0.35">
      <c r="A1959" s="116"/>
      <c r="C1959" s="116"/>
      <c r="D1959" s="116"/>
      <c r="M1959" s="116"/>
    </row>
    <row r="1960" spans="1:13" x14ac:dyDescent="0.35">
      <c r="A1960" s="116"/>
      <c r="C1960" s="116"/>
      <c r="D1960" s="116"/>
      <c r="M1960" s="116"/>
    </row>
    <row r="1961" spans="1:13" x14ac:dyDescent="0.35">
      <c r="A1961" s="116"/>
      <c r="C1961" s="116"/>
      <c r="D1961" s="116"/>
      <c r="M1961" s="116"/>
    </row>
    <row r="1962" spans="1:13" x14ac:dyDescent="0.35">
      <c r="A1962" s="116"/>
      <c r="C1962" s="116"/>
      <c r="D1962" s="116"/>
      <c r="M1962" s="116"/>
    </row>
    <row r="1963" spans="1:13" x14ac:dyDescent="0.35">
      <c r="A1963" s="116"/>
      <c r="C1963" s="116"/>
      <c r="D1963" s="116"/>
      <c r="M1963" s="116"/>
    </row>
    <row r="1964" spans="1:13" x14ac:dyDescent="0.35">
      <c r="A1964" s="116"/>
      <c r="C1964" s="116"/>
      <c r="D1964" s="116"/>
      <c r="M1964" s="116"/>
    </row>
    <row r="1965" spans="1:13" x14ac:dyDescent="0.35">
      <c r="A1965" s="116"/>
      <c r="C1965" s="116"/>
      <c r="D1965" s="116"/>
      <c r="M1965" s="116"/>
    </row>
    <row r="1966" spans="1:13" x14ac:dyDescent="0.35">
      <c r="A1966" s="116"/>
      <c r="C1966" s="116"/>
      <c r="D1966" s="116"/>
      <c r="M1966" s="116"/>
    </row>
    <row r="1967" spans="1:13" x14ac:dyDescent="0.35">
      <c r="A1967" s="116"/>
      <c r="C1967" s="116"/>
      <c r="D1967" s="116"/>
      <c r="M1967" s="116"/>
    </row>
    <row r="1968" spans="1:13" x14ac:dyDescent="0.35">
      <c r="A1968" s="116"/>
      <c r="C1968" s="116"/>
      <c r="D1968" s="116"/>
      <c r="M1968" s="116"/>
    </row>
    <row r="1969" spans="1:13" x14ac:dyDescent="0.35">
      <c r="A1969" s="116"/>
      <c r="C1969" s="116"/>
      <c r="D1969" s="116"/>
      <c r="M1969" s="116"/>
    </row>
    <row r="1970" spans="1:13" x14ac:dyDescent="0.35">
      <c r="A1970" s="116"/>
      <c r="C1970" s="116"/>
      <c r="D1970" s="116"/>
      <c r="M1970" s="116"/>
    </row>
    <row r="1971" spans="1:13" x14ac:dyDescent="0.35">
      <c r="A1971" s="116"/>
      <c r="C1971" s="116"/>
      <c r="D1971" s="116"/>
      <c r="M1971" s="116"/>
    </row>
    <row r="1972" spans="1:13" x14ac:dyDescent="0.35">
      <c r="A1972" s="116"/>
      <c r="C1972" s="116"/>
      <c r="D1972" s="116"/>
      <c r="M1972" s="116"/>
    </row>
    <row r="1973" spans="1:13" x14ac:dyDescent="0.35">
      <c r="A1973" s="116"/>
      <c r="C1973" s="116"/>
      <c r="D1973" s="116"/>
      <c r="M1973" s="116"/>
    </row>
    <row r="1974" spans="1:13" x14ac:dyDescent="0.35">
      <c r="A1974" s="116"/>
      <c r="C1974" s="116"/>
      <c r="D1974" s="116"/>
      <c r="M1974" s="116"/>
    </row>
    <row r="1975" spans="1:13" x14ac:dyDescent="0.35">
      <c r="A1975" s="116"/>
      <c r="C1975" s="116"/>
      <c r="D1975" s="116"/>
      <c r="M1975" s="116"/>
    </row>
    <row r="1976" spans="1:13" x14ac:dyDescent="0.35">
      <c r="A1976" s="116"/>
      <c r="C1976" s="116"/>
      <c r="D1976" s="116"/>
      <c r="M1976" s="116"/>
    </row>
    <row r="1977" spans="1:13" x14ac:dyDescent="0.35">
      <c r="A1977" s="116"/>
      <c r="C1977" s="116"/>
      <c r="D1977" s="116"/>
      <c r="M1977" s="116"/>
    </row>
    <row r="1978" spans="1:13" x14ac:dyDescent="0.35">
      <c r="A1978" s="116"/>
      <c r="C1978" s="116"/>
      <c r="D1978" s="116"/>
      <c r="M1978" s="116"/>
    </row>
    <row r="1979" spans="1:13" x14ac:dyDescent="0.35">
      <c r="A1979" s="116"/>
      <c r="C1979" s="116"/>
      <c r="D1979" s="116"/>
      <c r="M1979" s="116"/>
    </row>
    <row r="1980" spans="1:13" x14ac:dyDescent="0.35">
      <c r="A1980" s="116"/>
      <c r="C1980" s="116"/>
      <c r="D1980" s="116"/>
      <c r="M1980" s="116"/>
    </row>
    <row r="1981" spans="1:13" x14ac:dyDescent="0.35">
      <c r="A1981" s="116"/>
      <c r="C1981" s="116"/>
      <c r="D1981" s="116"/>
      <c r="M1981" s="116"/>
    </row>
    <row r="1982" spans="1:13" x14ac:dyDescent="0.35">
      <c r="A1982" s="116"/>
      <c r="C1982" s="116"/>
      <c r="D1982" s="116"/>
      <c r="M1982" s="116"/>
    </row>
    <row r="1983" spans="1:13" x14ac:dyDescent="0.35">
      <c r="A1983" s="116"/>
      <c r="C1983" s="116"/>
      <c r="D1983" s="116"/>
      <c r="M1983" s="116"/>
    </row>
    <row r="1984" spans="1:13" x14ac:dyDescent="0.35">
      <c r="A1984" s="116"/>
      <c r="C1984" s="116"/>
      <c r="D1984" s="116"/>
      <c r="M1984" s="116"/>
    </row>
    <row r="1985" spans="1:13" x14ac:dyDescent="0.35">
      <c r="A1985" s="116"/>
      <c r="C1985" s="116"/>
      <c r="D1985" s="116"/>
      <c r="M1985" s="116"/>
    </row>
    <row r="1986" spans="1:13" x14ac:dyDescent="0.35">
      <c r="A1986" s="116"/>
      <c r="C1986" s="116"/>
      <c r="D1986" s="116"/>
      <c r="M1986" s="116"/>
    </row>
    <row r="1987" spans="1:13" x14ac:dyDescent="0.35">
      <c r="A1987" s="116"/>
      <c r="C1987" s="116"/>
      <c r="D1987" s="116"/>
      <c r="M1987" s="116"/>
    </row>
    <row r="1988" spans="1:13" x14ac:dyDescent="0.35">
      <c r="A1988" s="116"/>
      <c r="C1988" s="116"/>
      <c r="D1988" s="116"/>
      <c r="M1988" s="116"/>
    </row>
    <row r="1989" spans="1:13" x14ac:dyDescent="0.35">
      <c r="A1989" s="116"/>
      <c r="C1989" s="116"/>
      <c r="D1989" s="116"/>
      <c r="M1989" s="116"/>
    </row>
    <row r="1990" spans="1:13" x14ac:dyDescent="0.35">
      <c r="A1990" s="116"/>
      <c r="C1990" s="116"/>
      <c r="D1990" s="116"/>
      <c r="M1990" s="116"/>
    </row>
    <row r="1991" spans="1:13" x14ac:dyDescent="0.35">
      <c r="A1991" s="116"/>
      <c r="C1991" s="116"/>
      <c r="D1991" s="116"/>
      <c r="M1991" s="116"/>
    </row>
    <row r="1992" spans="1:13" x14ac:dyDescent="0.35">
      <c r="A1992" s="116"/>
      <c r="C1992" s="116"/>
      <c r="D1992" s="116"/>
      <c r="M1992" s="116"/>
    </row>
    <row r="1993" spans="1:13" x14ac:dyDescent="0.35">
      <c r="A1993" s="116"/>
      <c r="C1993" s="116"/>
      <c r="D1993" s="116"/>
      <c r="M1993" s="116"/>
    </row>
    <row r="1994" spans="1:13" x14ac:dyDescent="0.35">
      <c r="A1994" s="116"/>
      <c r="C1994" s="116"/>
      <c r="D1994" s="116"/>
      <c r="M1994" s="116"/>
    </row>
    <row r="1995" spans="1:13" x14ac:dyDescent="0.35">
      <c r="A1995" s="116"/>
      <c r="C1995" s="116"/>
      <c r="D1995" s="116"/>
      <c r="M1995" s="116"/>
    </row>
    <row r="1996" spans="1:13" x14ac:dyDescent="0.35">
      <c r="A1996" s="116"/>
      <c r="C1996" s="116"/>
      <c r="D1996" s="116"/>
      <c r="M1996" s="116"/>
    </row>
    <row r="1997" spans="1:13" x14ac:dyDescent="0.35">
      <c r="A1997" s="116"/>
      <c r="C1997" s="116"/>
      <c r="D1997" s="116"/>
      <c r="M1997" s="116"/>
    </row>
    <row r="1998" spans="1:13" x14ac:dyDescent="0.35">
      <c r="A1998" s="116"/>
      <c r="C1998" s="116"/>
      <c r="D1998" s="116"/>
      <c r="M1998" s="116"/>
    </row>
    <row r="1999" spans="1:13" x14ac:dyDescent="0.35">
      <c r="A1999" s="116"/>
      <c r="C1999" s="116"/>
      <c r="D1999" s="116"/>
      <c r="M1999" s="116"/>
    </row>
    <row r="2000" spans="1:13" x14ac:dyDescent="0.35">
      <c r="A2000" s="116"/>
      <c r="C2000" s="116"/>
      <c r="D2000" s="116"/>
      <c r="M2000" s="116"/>
    </row>
    <row r="2001" spans="1:13" x14ac:dyDescent="0.35">
      <c r="A2001" s="116"/>
      <c r="C2001" s="116"/>
      <c r="D2001" s="116"/>
      <c r="M2001" s="116"/>
    </row>
    <row r="2002" spans="1:13" x14ac:dyDescent="0.35">
      <c r="A2002" s="116"/>
      <c r="C2002" s="116"/>
      <c r="D2002" s="116"/>
      <c r="M2002" s="116"/>
    </row>
    <row r="2003" spans="1:13" x14ac:dyDescent="0.35">
      <c r="A2003" s="116"/>
      <c r="C2003" s="116"/>
      <c r="D2003" s="116"/>
      <c r="M2003" s="116"/>
    </row>
    <row r="2004" spans="1:13" x14ac:dyDescent="0.35">
      <c r="A2004" s="116"/>
      <c r="C2004" s="116"/>
      <c r="D2004" s="116"/>
      <c r="M2004" s="116"/>
    </row>
    <row r="2005" spans="1:13" x14ac:dyDescent="0.35">
      <c r="A2005" s="116"/>
      <c r="C2005" s="116"/>
      <c r="D2005" s="116"/>
      <c r="M2005" s="116"/>
    </row>
    <row r="2006" spans="1:13" x14ac:dyDescent="0.35">
      <c r="A2006" s="116"/>
      <c r="C2006" s="116"/>
      <c r="D2006" s="116"/>
      <c r="M2006" s="116"/>
    </row>
    <row r="2007" spans="1:13" x14ac:dyDescent="0.35">
      <c r="A2007" s="116"/>
      <c r="C2007" s="116"/>
      <c r="D2007" s="116"/>
      <c r="M2007" s="116"/>
    </row>
    <row r="2008" spans="1:13" x14ac:dyDescent="0.35">
      <c r="A2008" s="116"/>
      <c r="C2008" s="116"/>
      <c r="D2008" s="116"/>
      <c r="M2008" s="116"/>
    </row>
    <row r="2009" spans="1:13" x14ac:dyDescent="0.35">
      <c r="A2009" s="116"/>
      <c r="C2009" s="116"/>
      <c r="D2009" s="116"/>
      <c r="M2009" s="116"/>
    </row>
    <row r="2010" spans="1:13" x14ac:dyDescent="0.35">
      <c r="A2010" s="116"/>
      <c r="C2010" s="116"/>
      <c r="D2010" s="116"/>
      <c r="M2010" s="116"/>
    </row>
    <row r="2011" spans="1:13" x14ac:dyDescent="0.35">
      <c r="A2011" s="116"/>
      <c r="C2011" s="116"/>
      <c r="D2011" s="116"/>
      <c r="M2011" s="116"/>
    </row>
    <row r="2012" spans="1:13" x14ac:dyDescent="0.35">
      <c r="A2012" s="116"/>
      <c r="C2012" s="116"/>
      <c r="D2012" s="116"/>
      <c r="M2012" s="116"/>
    </row>
    <row r="2013" spans="1:13" x14ac:dyDescent="0.35">
      <c r="A2013" s="116"/>
      <c r="C2013" s="116"/>
      <c r="D2013" s="116"/>
      <c r="M2013" s="116"/>
    </row>
    <row r="2014" spans="1:13" x14ac:dyDescent="0.35">
      <c r="A2014" s="116"/>
      <c r="C2014" s="116"/>
      <c r="D2014" s="116"/>
      <c r="M2014" s="116"/>
    </row>
    <row r="2015" spans="1:13" x14ac:dyDescent="0.35">
      <c r="A2015" s="116"/>
      <c r="C2015" s="116"/>
      <c r="D2015" s="116"/>
      <c r="M2015" s="116"/>
    </row>
    <row r="2016" spans="1:13" x14ac:dyDescent="0.35">
      <c r="A2016" s="116"/>
      <c r="C2016" s="116"/>
      <c r="D2016" s="116"/>
      <c r="M2016" s="116"/>
    </row>
    <row r="2017" spans="1:13" x14ac:dyDescent="0.35">
      <c r="A2017" s="116"/>
      <c r="C2017" s="116"/>
      <c r="D2017" s="116"/>
      <c r="M2017" s="116"/>
    </row>
    <row r="2018" spans="1:13" x14ac:dyDescent="0.35">
      <c r="A2018" s="116"/>
      <c r="C2018" s="116"/>
      <c r="D2018" s="116"/>
      <c r="M2018" s="116"/>
    </row>
    <row r="2019" spans="1:13" x14ac:dyDescent="0.35">
      <c r="A2019" s="116"/>
      <c r="C2019" s="116"/>
      <c r="D2019" s="116"/>
      <c r="M2019" s="116"/>
    </row>
    <row r="2020" spans="1:13" x14ac:dyDescent="0.35">
      <c r="A2020" s="116"/>
      <c r="C2020" s="116"/>
      <c r="D2020" s="116"/>
      <c r="M2020" s="116"/>
    </row>
    <row r="2021" spans="1:13" x14ac:dyDescent="0.35">
      <c r="A2021" s="116"/>
      <c r="C2021" s="116"/>
      <c r="D2021" s="116"/>
      <c r="M2021" s="116"/>
    </row>
    <row r="2022" spans="1:13" x14ac:dyDescent="0.35">
      <c r="A2022" s="116"/>
      <c r="C2022" s="116"/>
      <c r="D2022" s="116"/>
      <c r="M2022" s="116"/>
    </row>
    <row r="2023" spans="1:13" x14ac:dyDescent="0.35">
      <c r="A2023" s="116"/>
      <c r="C2023" s="116"/>
      <c r="D2023" s="116"/>
      <c r="M2023" s="116"/>
    </row>
    <row r="2024" spans="1:13" x14ac:dyDescent="0.35">
      <c r="A2024" s="116"/>
      <c r="C2024" s="116"/>
      <c r="D2024" s="116"/>
      <c r="M2024" s="116"/>
    </row>
    <row r="2025" spans="1:13" x14ac:dyDescent="0.35">
      <c r="A2025" s="116"/>
      <c r="C2025" s="116"/>
      <c r="D2025" s="116"/>
      <c r="M2025" s="116"/>
    </row>
    <row r="2026" spans="1:13" x14ac:dyDescent="0.35">
      <c r="A2026" s="116"/>
      <c r="C2026" s="116"/>
      <c r="D2026" s="116"/>
      <c r="M2026" s="116"/>
    </row>
    <row r="2027" spans="1:13" x14ac:dyDescent="0.35">
      <c r="A2027" s="116"/>
      <c r="C2027" s="116"/>
      <c r="D2027" s="116"/>
      <c r="M2027" s="116"/>
    </row>
    <row r="2028" spans="1:13" x14ac:dyDescent="0.35">
      <c r="A2028" s="116"/>
      <c r="C2028" s="116"/>
      <c r="D2028" s="116"/>
      <c r="M2028" s="116"/>
    </row>
    <row r="2029" spans="1:13" x14ac:dyDescent="0.35">
      <c r="A2029" s="116"/>
      <c r="C2029" s="116"/>
      <c r="D2029" s="116"/>
      <c r="M2029" s="116"/>
    </row>
    <row r="2030" spans="1:13" x14ac:dyDescent="0.35">
      <c r="A2030" s="116"/>
      <c r="C2030" s="116"/>
      <c r="D2030" s="116"/>
      <c r="M2030" s="116"/>
    </row>
    <row r="2031" spans="1:13" x14ac:dyDescent="0.35">
      <c r="A2031" s="116"/>
      <c r="C2031" s="116"/>
      <c r="D2031" s="116"/>
      <c r="M2031" s="116"/>
    </row>
    <row r="2032" spans="1:13" x14ac:dyDescent="0.35">
      <c r="A2032" s="116"/>
      <c r="C2032" s="116"/>
      <c r="D2032" s="116"/>
      <c r="M2032" s="116"/>
    </row>
    <row r="2033" spans="1:13" x14ac:dyDescent="0.35">
      <c r="A2033" s="116"/>
      <c r="C2033" s="116"/>
      <c r="D2033" s="116"/>
      <c r="M2033" s="116"/>
    </row>
    <row r="2034" spans="1:13" x14ac:dyDescent="0.35">
      <c r="A2034" s="116"/>
      <c r="C2034" s="116"/>
      <c r="D2034" s="116"/>
      <c r="M2034" s="116"/>
    </row>
    <row r="2035" spans="1:13" x14ac:dyDescent="0.35">
      <c r="A2035" s="116"/>
      <c r="C2035" s="116"/>
      <c r="D2035" s="116"/>
      <c r="M2035" s="116"/>
    </row>
    <row r="2036" spans="1:13" x14ac:dyDescent="0.35">
      <c r="A2036" s="116"/>
      <c r="C2036" s="116"/>
      <c r="D2036" s="116"/>
      <c r="M2036" s="116"/>
    </row>
    <row r="2037" spans="1:13" x14ac:dyDescent="0.35">
      <c r="A2037" s="116"/>
      <c r="C2037" s="116"/>
      <c r="D2037" s="116"/>
      <c r="M2037" s="116"/>
    </row>
    <row r="2038" spans="1:13" x14ac:dyDescent="0.35">
      <c r="A2038" s="116"/>
      <c r="C2038" s="116"/>
      <c r="D2038" s="116"/>
      <c r="M2038" s="116"/>
    </row>
    <row r="2039" spans="1:13" x14ac:dyDescent="0.35">
      <c r="A2039" s="116"/>
      <c r="C2039" s="116"/>
      <c r="D2039" s="116"/>
      <c r="M2039" s="116"/>
    </row>
    <row r="2040" spans="1:13" x14ac:dyDescent="0.35">
      <c r="A2040" s="116"/>
      <c r="C2040" s="116"/>
      <c r="D2040" s="116"/>
      <c r="M2040" s="116"/>
    </row>
    <row r="2041" spans="1:13" x14ac:dyDescent="0.35">
      <c r="A2041" s="116"/>
      <c r="C2041" s="116"/>
      <c r="D2041" s="116"/>
      <c r="M2041" s="116"/>
    </row>
    <row r="2042" spans="1:13" x14ac:dyDescent="0.35">
      <c r="A2042" s="116"/>
      <c r="C2042" s="116"/>
      <c r="D2042" s="116"/>
      <c r="M2042" s="116"/>
    </row>
    <row r="2043" spans="1:13" x14ac:dyDescent="0.35">
      <c r="A2043" s="116"/>
      <c r="C2043" s="116"/>
      <c r="D2043" s="116"/>
      <c r="M2043" s="116"/>
    </row>
    <row r="2044" spans="1:13" x14ac:dyDescent="0.35">
      <c r="A2044" s="116"/>
      <c r="C2044" s="116"/>
      <c r="D2044" s="116"/>
      <c r="M2044" s="116"/>
    </row>
    <row r="2045" spans="1:13" x14ac:dyDescent="0.35">
      <c r="A2045" s="116"/>
      <c r="C2045" s="116"/>
      <c r="D2045" s="116"/>
      <c r="M2045" s="116"/>
    </row>
    <row r="2046" spans="1:13" x14ac:dyDescent="0.35">
      <c r="A2046" s="116"/>
      <c r="C2046" s="116"/>
      <c r="D2046" s="116"/>
      <c r="M2046" s="116"/>
    </row>
    <row r="2047" spans="1:13" x14ac:dyDescent="0.35">
      <c r="A2047" s="116"/>
      <c r="C2047" s="116"/>
      <c r="D2047" s="116"/>
      <c r="M2047" s="116"/>
    </row>
    <row r="2048" spans="1:13" x14ac:dyDescent="0.35">
      <c r="A2048" s="116"/>
      <c r="C2048" s="116"/>
      <c r="D2048" s="116"/>
      <c r="M2048" s="116"/>
    </row>
    <row r="2049" spans="1:13" x14ac:dyDescent="0.35">
      <c r="A2049" s="116"/>
      <c r="C2049" s="116"/>
      <c r="D2049" s="116"/>
      <c r="M2049" s="116"/>
    </row>
    <row r="2050" spans="1:13" x14ac:dyDescent="0.35">
      <c r="A2050" s="116"/>
      <c r="C2050" s="116"/>
      <c r="D2050" s="116"/>
      <c r="M2050" s="116"/>
    </row>
    <row r="2051" spans="1:13" x14ac:dyDescent="0.35">
      <c r="A2051" s="116"/>
      <c r="C2051" s="116"/>
      <c r="D2051" s="116"/>
      <c r="M2051" s="116"/>
    </row>
    <row r="2052" spans="1:13" x14ac:dyDescent="0.35">
      <c r="A2052" s="116"/>
      <c r="C2052" s="116"/>
      <c r="D2052" s="116"/>
      <c r="M2052" s="116"/>
    </row>
    <row r="2053" spans="1:13" x14ac:dyDescent="0.35">
      <c r="A2053" s="116"/>
      <c r="C2053" s="116"/>
      <c r="D2053" s="116"/>
      <c r="M2053" s="116"/>
    </row>
    <row r="2054" spans="1:13" x14ac:dyDescent="0.35">
      <c r="A2054" s="116"/>
      <c r="C2054" s="116"/>
      <c r="D2054" s="116"/>
      <c r="M2054" s="116"/>
    </row>
    <row r="2055" spans="1:13" x14ac:dyDescent="0.35">
      <c r="A2055" s="116"/>
      <c r="C2055" s="116"/>
      <c r="D2055" s="116"/>
      <c r="M2055" s="116"/>
    </row>
    <row r="2056" spans="1:13" x14ac:dyDescent="0.35">
      <c r="A2056" s="116"/>
      <c r="C2056" s="116"/>
      <c r="D2056" s="116"/>
      <c r="M2056" s="116"/>
    </row>
    <row r="2057" spans="1:13" x14ac:dyDescent="0.35">
      <c r="A2057" s="116"/>
      <c r="C2057" s="116"/>
      <c r="D2057" s="116"/>
      <c r="M2057" s="116"/>
    </row>
    <row r="2058" spans="1:13" x14ac:dyDescent="0.35">
      <c r="A2058" s="116"/>
      <c r="C2058" s="116"/>
      <c r="D2058" s="116"/>
      <c r="M2058" s="116"/>
    </row>
    <row r="2059" spans="1:13" x14ac:dyDescent="0.35">
      <c r="A2059" s="116"/>
      <c r="C2059" s="116"/>
      <c r="D2059" s="116"/>
      <c r="M2059" s="116"/>
    </row>
    <row r="2060" spans="1:13" x14ac:dyDescent="0.35">
      <c r="A2060" s="116"/>
      <c r="C2060" s="116"/>
      <c r="D2060" s="116"/>
      <c r="M2060" s="116"/>
    </row>
    <row r="2061" spans="1:13" x14ac:dyDescent="0.35">
      <c r="A2061" s="116"/>
      <c r="C2061" s="116"/>
      <c r="D2061" s="116"/>
      <c r="M2061" s="116"/>
    </row>
    <row r="2062" spans="1:13" x14ac:dyDescent="0.35">
      <c r="A2062" s="116"/>
      <c r="C2062" s="116"/>
      <c r="D2062" s="116"/>
      <c r="M2062" s="116"/>
    </row>
    <row r="2063" spans="1:13" x14ac:dyDescent="0.35">
      <c r="A2063" s="116"/>
      <c r="C2063" s="116"/>
      <c r="D2063" s="116"/>
      <c r="M2063" s="116"/>
    </row>
    <row r="2064" spans="1:13" x14ac:dyDescent="0.35">
      <c r="A2064" s="116"/>
      <c r="C2064" s="116"/>
      <c r="D2064" s="116"/>
      <c r="M2064" s="116"/>
    </row>
    <row r="2065" spans="1:13" x14ac:dyDescent="0.35">
      <c r="A2065" s="116"/>
      <c r="C2065" s="116"/>
      <c r="D2065" s="116"/>
      <c r="M2065" s="116"/>
    </row>
    <row r="2066" spans="1:13" x14ac:dyDescent="0.35">
      <c r="A2066" s="116"/>
      <c r="C2066" s="116"/>
      <c r="D2066" s="116"/>
      <c r="M2066" s="116"/>
    </row>
    <row r="2067" spans="1:13" x14ac:dyDescent="0.35">
      <c r="A2067" s="116"/>
      <c r="C2067" s="116"/>
      <c r="D2067" s="116"/>
      <c r="M2067" s="116"/>
    </row>
    <row r="2068" spans="1:13" x14ac:dyDescent="0.35">
      <c r="A2068" s="116"/>
      <c r="C2068" s="116"/>
      <c r="D2068" s="116"/>
      <c r="M2068" s="116"/>
    </row>
    <row r="2069" spans="1:13" x14ac:dyDescent="0.35">
      <c r="A2069" s="116"/>
      <c r="C2069" s="116"/>
      <c r="D2069" s="116"/>
      <c r="M2069" s="116"/>
    </row>
    <row r="2070" spans="1:13" x14ac:dyDescent="0.35">
      <c r="A2070" s="116"/>
      <c r="C2070" s="116"/>
      <c r="D2070" s="116"/>
      <c r="M2070" s="116"/>
    </row>
    <row r="2071" spans="1:13" x14ac:dyDescent="0.35">
      <c r="A2071" s="116"/>
      <c r="C2071" s="116"/>
      <c r="D2071" s="116"/>
      <c r="M2071" s="116"/>
    </row>
    <row r="2072" spans="1:13" x14ac:dyDescent="0.35">
      <c r="A2072" s="116"/>
      <c r="C2072" s="116"/>
      <c r="D2072" s="116"/>
      <c r="M2072" s="116"/>
    </row>
    <row r="2073" spans="1:13" x14ac:dyDescent="0.35">
      <c r="A2073" s="116"/>
      <c r="C2073" s="116"/>
      <c r="D2073" s="116"/>
      <c r="M2073" s="116"/>
    </row>
    <row r="2074" spans="1:13" x14ac:dyDescent="0.35">
      <c r="A2074" s="116"/>
      <c r="C2074" s="116"/>
      <c r="D2074" s="116"/>
      <c r="M2074" s="116"/>
    </row>
    <row r="2075" spans="1:13" x14ac:dyDescent="0.35">
      <c r="A2075" s="116"/>
      <c r="C2075" s="116"/>
      <c r="D2075" s="116"/>
      <c r="M2075" s="116"/>
    </row>
    <row r="2076" spans="1:13" x14ac:dyDescent="0.35">
      <c r="A2076" s="116"/>
      <c r="C2076" s="116"/>
      <c r="D2076" s="116"/>
      <c r="M2076" s="116"/>
    </row>
    <row r="2077" spans="1:13" x14ac:dyDescent="0.35">
      <c r="A2077" s="116"/>
      <c r="C2077" s="116"/>
      <c r="D2077" s="116"/>
      <c r="M2077" s="116"/>
    </row>
    <row r="2078" spans="1:13" x14ac:dyDescent="0.35">
      <c r="A2078" s="116"/>
      <c r="C2078" s="116"/>
      <c r="D2078" s="116"/>
      <c r="M2078" s="116"/>
    </row>
    <row r="2079" spans="1:13" x14ac:dyDescent="0.35">
      <c r="A2079" s="116"/>
      <c r="C2079" s="116"/>
      <c r="D2079" s="116"/>
      <c r="M2079" s="116"/>
    </row>
    <row r="2080" spans="1:13" x14ac:dyDescent="0.35">
      <c r="A2080" s="116"/>
      <c r="C2080" s="116"/>
      <c r="D2080" s="116"/>
      <c r="M2080" s="116"/>
    </row>
    <row r="2081" spans="1:13" x14ac:dyDescent="0.35">
      <c r="A2081" s="116"/>
      <c r="C2081" s="116"/>
      <c r="D2081" s="116"/>
      <c r="M2081" s="116"/>
    </row>
    <row r="2082" spans="1:13" x14ac:dyDescent="0.35">
      <c r="A2082" s="116"/>
      <c r="C2082" s="116"/>
      <c r="D2082" s="116"/>
      <c r="M2082" s="116"/>
    </row>
    <row r="2083" spans="1:13" x14ac:dyDescent="0.35">
      <c r="A2083" s="116"/>
      <c r="C2083" s="116"/>
      <c r="D2083" s="116"/>
      <c r="M2083" s="116"/>
    </row>
    <row r="2084" spans="1:13" x14ac:dyDescent="0.35">
      <c r="A2084" s="116"/>
      <c r="C2084" s="116"/>
      <c r="D2084" s="116"/>
      <c r="M2084" s="116"/>
    </row>
    <row r="2085" spans="1:13" x14ac:dyDescent="0.35">
      <c r="A2085" s="116"/>
      <c r="C2085" s="116"/>
      <c r="D2085" s="116"/>
      <c r="M2085" s="116"/>
    </row>
    <row r="2086" spans="1:13" x14ac:dyDescent="0.35">
      <c r="A2086" s="116"/>
      <c r="C2086" s="116"/>
      <c r="D2086" s="116"/>
      <c r="M2086" s="116"/>
    </row>
    <row r="2087" spans="1:13" x14ac:dyDescent="0.35">
      <c r="A2087" s="116"/>
      <c r="C2087" s="116"/>
      <c r="D2087" s="116"/>
      <c r="M2087" s="116"/>
    </row>
    <row r="2088" spans="1:13" x14ac:dyDescent="0.35">
      <c r="A2088" s="116"/>
      <c r="C2088" s="116"/>
      <c r="D2088" s="116"/>
      <c r="M2088" s="116"/>
    </row>
    <row r="2089" spans="1:13" x14ac:dyDescent="0.35">
      <c r="A2089" s="116"/>
      <c r="C2089" s="116"/>
      <c r="D2089" s="116"/>
      <c r="M2089" s="116"/>
    </row>
    <row r="2090" spans="1:13" x14ac:dyDescent="0.35">
      <c r="A2090" s="116"/>
      <c r="C2090" s="116"/>
      <c r="D2090" s="116"/>
      <c r="M2090" s="116"/>
    </row>
    <row r="2091" spans="1:13" x14ac:dyDescent="0.35">
      <c r="A2091" s="116"/>
      <c r="C2091" s="116"/>
      <c r="D2091" s="116"/>
      <c r="M2091" s="116"/>
    </row>
    <row r="2092" spans="1:13" x14ac:dyDescent="0.35">
      <c r="A2092" s="116"/>
      <c r="C2092" s="116"/>
      <c r="D2092" s="116"/>
      <c r="M2092" s="116"/>
    </row>
    <row r="2093" spans="1:13" x14ac:dyDescent="0.35">
      <c r="A2093" s="116"/>
      <c r="C2093" s="116"/>
      <c r="D2093" s="116"/>
      <c r="M2093" s="116"/>
    </row>
    <row r="2094" spans="1:13" x14ac:dyDescent="0.35">
      <c r="A2094" s="116"/>
      <c r="C2094" s="116"/>
      <c r="D2094" s="116"/>
      <c r="M2094" s="116"/>
    </row>
    <row r="2095" spans="1:13" x14ac:dyDescent="0.35">
      <c r="A2095" s="116"/>
      <c r="C2095" s="116"/>
      <c r="D2095" s="116"/>
      <c r="M2095" s="116"/>
    </row>
    <row r="2096" spans="1:13" x14ac:dyDescent="0.35">
      <c r="A2096" s="116"/>
      <c r="C2096" s="116"/>
      <c r="D2096" s="116"/>
      <c r="M2096" s="116"/>
    </row>
    <row r="2097" spans="1:13" x14ac:dyDescent="0.35">
      <c r="A2097" s="116"/>
      <c r="C2097" s="116"/>
      <c r="D2097" s="116"/>
      <c r="M2097" s="116"/>
    </row>
    <row r="2098" spans="1:13" x14ac:dyDescent="0.35">
      <c r="A2098" s="116"/>
      <c r="C2098" s="116"/>
      <c r="D2098" s="116"/>
      <c r="M2098" s="116"/>
    </row>
    <row r="2099" spans="1:13" x14ac:dyDescent="0.35">
      <c r="A2099" s="116"/>
      <c r="C2099" s="116"/>
      <c r="D2099" s="116"/>
      <c r="M2099" s="116"/>
    </row>
    <row r="2100" spans="1:13" x14ac:dyDescent="0.35">
      <c r="A2100" s="116"/>
      <c r="C2100" s="116"/>
      <c r="D2100" s="116"/>
      <c r="M2100" s="116"/>
    </row>
    <row r="2101" spans="1:13" x14ac:dyDescent="0.35">
      <c r="A2101" s="116"/>
      <c r="C2101" s="116"/>
      <c r="D2101" s="116"/>
      <c r="M2101" s="116"/>
    </row>
    <row r="2102" spans="1:13" x14ac:dyDescent="0.35">
      <c r="A2102" s="116"/>
      <c r="C2102" s="116"/>
      <c r="D2102" s="116"/>
      <c r="M2102" s="116"/>
    </row>
    <row r="2103" spans="1:13" x14ac:dyDescent="0.35">
      <c r="A2103" s="116"/>
      <c r="C2103" s="116"/>
      <c r="D2103" s="116"/>
      <c r="M2103" s="116"/>
    </row>
    <row r="2104" spans="1:13" x14ac:dyDescent="0.35">
      <c r="A2104" s="116"/>
      <c r="C2104" s="116"/>
      <c r="D2104" s="116"/>
      <c r="M2104" s="116"/>
    </row>
    <row r="2105" spans="1:13" x14ac:dyDescent="0.35">
      <c r="A2105" s="116"/>
      <c r="C2105" s="116"/>
      <c r="D2105" s="116"/>
      <c r="M2105" s="116"/>
    </row>
    <row r="2106" spans="1:13" x14ac:dyDescent="0.35">
      <c r="A2106" s="116"/>
      <c r="C2106" s="116"/>
      <c r="D2106" s="116"/>
      <c r="M2106" s="116"/>
    </row>
    <row r="2107" spans="1:13" x14ac:dyDescent="0.35">
      <c r="A2107" s="116"/>
      <c r="C2107" s="116"/>
      <c r="D2107" s="116"/>
      <c r="M2107" s="116"/>
    </row>
    <row r="2108" spans="1:13" x14ac:dyDescent="0.35">
      <c r="A2108" s="116"/>
      <c r="C2108" s="116"/>
      <c r="D2108" s="116"/>
      <c r="M2108" s="116"/>
    </row>
    <row r="2109" spans="1:13" x14ac:dyDescent="0.35">
      <c r="A2109" s="116"/>
      <c r="C2109" s="116"/>
      <c r="D2109" s="116"/>
      <c r="M2109" s="116"/>
    </row>
    <row r="2110" spans="1:13" x14ac:dyDescent="0.35">
      <c r="A2110" s="116"/>
      <c r="C2110" s="116"/>
      <c r="D2110" s="116"/>
      <c r="M2110" s="116"/>
    </row>
    <row r="2111" spans="1:13" x14ac:dyDescent="0.35">
      <c r="A2111" s="116"/>
      <c r="C2111" s="116"/>
      <c r="D2111" s="116"/>
      <c r="M2111" s="116"/>
    </row>
    <row r="2112" spans="1:13" x14ac:dyDescent="0.35">
      <c r="A2112" s="116"/>
      <c r="C2112" s="116"/>
      <c r="D2112" s="116"/>
      <c r="M2112" s="116"/>
    </row>
    <row r="2113" spans="1:13" x14ac:dyDescent="0.35">
      <c r="A2113" s="116"/>
      <c r="C2113" s="116"/>
      <c r="D2113" s="116"/>
      <c r="M2113" s="116"/>
    </row>
    <row r="2114" spans="1:13" x14ac:dyDescent="0.35">
      <c r="A2114" s="116"/>
      <c r="C2114" s="116"/>
      <c r="D2114" s="116"/>
      <c r="M2114" s="116"/>
    </row>
    <row r="2115" spans="1:13" x14ac:dyDescent="0.35">
      <c r="A2115" s="116"/>
      <c r="C2115" s="116"/>
      <c r="D2115" s="116"/>
      <c r="M2115" s="116"/>
    </row>
    <row r="2116" spans="1:13" x14ac:dyDescent="0.35">
      <c r="A2116" s="116"/>
      <c r="C2116" s="116"/>
      <c r="D2116" s="116"/>
      <c r="M2116" s="116"/>
    </row>
    <row r="2117" spans="1:13" x14ac:dyDescent="0.35">
      <c r="A2117" s="116"/>
      <c r="C2117" s="116"/>
      <c r="D2117" s="116"/>
      <c r="M2117" s="116"/>
    </row>
    <row r="2118" spans="1:13" x14ac:dyDescent="0.35">
      <c r="A2118" s="116"/>
      <c r="C2118" s="116"/>
      <c r="D2118" s="116"/>
      <c r="M2118" s="116"/>
    </row>
    <row r="2119" spans="1:13" x14ac:dyDescent="0.35">
      <c r="A2119" s="116"/>
      <c r="C2119" s="116"/>
      <c r="D2119" s="116"/>
      <c r="M2119" s="116"/>
    </row>
    <row r="2120" spans="1:13" x14ac:dyDescent="0.35">
      <c r="A2120" s="116"/>
      <c r="C2120" s="116"/>
      <c r="D2120" s="116"/>
      <c r="M2120" s="116"/>
    </row>
    <row r="2121" spans="1:13" x14ac:dyDescent="0.35">
      <c r="A2121" s="116"/>
      <c r="C2121" s="116"/>
      <c r="D2121" s="116"/>
      <c r="M2121" s="116"/>
    </row>
    <row r="2122" spans="1:13" x14ac:dyDescent="0.35">
      <c r="A2122" s="116"/>
      <c r="C2122" s="116"/>
      <c r="D2122" s="116"/>
      <c r="M2122" s="116"/>
    </row>
    <row r="2123" spans="1:13" x14ac:dyDescent="0.35">
      <c r="A2123" s="116"/>
      <c r="C2123" s="116"/>
      <c r="D2123" s="116"/>
      <c r="M2123" s="116"/>
    </row>
    <row r="2124" spans="1:13" x14ac:dyDescent="0.35">
      <c r="A2124" s="116"/>
      <c r="C2124" s="116"/>
      <c r="D2124" s="116"/>
      <c r="M2124" s="116"/>
    </row>
    <row r="2125" spans="1:13" x14ac:dyDescent="0.35">
      <c r="A2125" s="116"/>
      <c r="C2125" s="116"/>
      <c r="D2125" s="116"/>
      <c r="M2125" s="116"/>
    </row>
    <row r="2126" spans="1:13" x14ac:dyDescent="0.35">
      <c r="A2126" s="116"/>
      <c r="C2126" s="116"/>
      <c r="D2126" s="116"/>
      <c r="M2126" s="116"/>
    </row>
    <row r="2127" spans="1:13" x14ac:dyDescent="0.35">
      <c r="A2127" s="116"/>
      <c r="C2127" s="116"/>
      <c r="D2127" s="116"/>
      <c r="M2127" s="116"/>
    </row>
    <row r="2128" spans="1:13" x14ac:dyDescent="0.35">
      <c r="A2128" s="116"/>
      <c r="C2128" s="116"/>
      <c r="D2128" s="116"/>
      <c r="M2128" s="116"/>
    </row>
    <row r="2129" spans="1:13" x14ac:dyDescent="0.35">
      <c r="A2129" s="116"/>
      <c r="C2129" s="116"/>
      <c r="D2129" s="116"/>
      <c r="M2129" s="116"/>
    </row>
    <row r="2130" spans="1:13" x14ac:dyDescent="0.35">
      <c r="A2130" s="116"/>
      <c r="C2130" s="116"/>
      <c r="D2130" s="116"/>
      <c r="M2130" s="116"/>
    </row>
    <row r="2131" spans="1:13" x14ac:dyDescent="0.35">
      <c r="A2131" s="116"/>
      <c r="C2131" s="116"/>
      <c r="D2131" s="116"/>
      <c r="M2131" s="116"/>
    </row>
    <row r="2132" spans="1:13" x14ac:dyDescent="0.35">
      <c r="A2132" s="116"/>
      <c r="C2132" s="116"/>
      <c r="D2132" s="116"/>
      <c r="M2132" s="116"/>
    </row>
    <row r="2133" spans="1:13" x14ac:dyDescent="0.35">
      <c r="A2133" s="116"/>
      <c r="C2133" s="116"/>
      <c r="D2133" s="116"/>
      <c r="M2133" s="116"/>
    </row>
    <row r="2134" spans="1:13" x14ac:dyDescent="0.35">
      <c r="A2134" s="116"/>
      <c r="C2134" s="116"/>
      <c r="D2134" s="116"/>
      <c r="M2134" s="116"/>
    </row>
    <row r="2135" spans="1:13" x14ac:dyDescent="0.35">
      <c r="A2135" s="116"/>
      <c r="C2135" s="116"/>
      <c r="D2135" s="116"/>
      <c r="M2135" s="116"/>
    </row>
    <row r="2136" spans="1:13" x14ac:dyDescent="0.35">
      <c r="A2136" s="116"/>
      <c r="C2136" s="116"/>
      <c r="D2136" s="116"/>
      <c r="M2136" s="116"/>
    </row>
    <row r="2137" spans="1:13" x14ac:dyDescent="0.35">
      <c r="A2137" s="116"/>
      <c r="C2137" s="116"/>
      <c r="D2137" s="116"/>
      <c r="M2137" s="116"/>
    </row>
    <row r="2138" spans="1:13" x14ac:dyDescent="0.35">
      <c r="A2138" s="116"/>
      <c r="C2138" s="116"/>
      <c r="D2138" s="116"/>
      <c r="M2138" s="116"/>
    </row>
    <row r="2139" spans="1:13" x14ac:dyDescent="0.35">
      <c r="A2139" s="116"/>
      <c r="C2139" s="116"/>
      <c r="D2139" s="116"/>
      <c r="M2139" s="116"/>
    </row>
    <row r="2140" spans="1:13" x14ac:dyDescent="0.35">
      <c r="A2140" s="116"/>
      <c r="C2140" s="116"/>
      <c r="D2140" s="116"/>
      <c r="M2140" s="116"/>
    </row>
    <row r="2141" spans="1:13" x14ac:dyDescent="0.35">
      <c r="A2141" s="116"/>
      <c r="C2141" s="116"/>
      <c r="D2141" s="116"/>
      <c r="M2141" s="116"/>
    </row>
    <row r="2142" spans="1:13" x14ac:dyDescent="0.35">
      <c r="A2142" s="116"/>
      <c r="C2142" s="116"/>
      <c r="D2142" s="116"/>
      <c r="M2142" s="116"/>
    </row>
    <row r="2143" spans="1:13" x14ac:dyDescent="0.35">
      <c r="A2143" s="116"/>
      <c r="C2143" s="116"/>
      <c r="D2143" s="116"/>
      <c r="M2143" s="116"/>
    </row>
    <row r="2144" spans="1:13" x14ac:dyDescent="0.35">
      <c r="A2144" s="116"/>
      <c r="C2144" s="116"/>
      <c r="D2144" s="116"/>
      <c r="M2144" s="116"/>
    </row>
    <row r="2145" spans="1:13" x14ac:dyDescent="0.35">
      <c r="A2145" s="116"/>
      <c r="C2145" s="116"/>
      <c r="D2145" s="116"/>
      <c r="M2145" s="116"/>
    </row>
    <row r="2146" spans="1:13" x14ac:dyDescent="0.35">
      <c r="A2146" s="116"/>
      <c r="C2146" s="116"/>
      <c r="D2146" s="116"/>
      <c r="M2146" s="116"/>
    </row>
    <row r="2147" spans="1:13" x14ac:dyDescent="0.35">
      <c r="A2147" s="116"/>
      <c r="C2147" s="116"/>
      <c r="D2147" s="116"/>
      <c r="M2147" s="116"/>
    </row>
    <row r="2148" spans="1:13" x14ac:dyDescent="0.35">
      <c r="A2148" s="116"/>
      <c r="C2148" s="116"/>
      <c r="D2148" s="116"/>
      <c r="M2148" s="116"/>
    </row>
    <row r="2149" spans="1:13" x14ac:dyDescent="0.35">
      <c r="A2149" s="116"/>
      <c r="C2149" s="116"/>
      <c r="D2149" s="116"/>
      <c r="M2149" s="116"/>
    </row>
    <row r="2150" spans="1:13" x14ac:dyDescent="0.35">
      <c r="A2150" s="116"/>
      <c r="C2150" s="116"/>
      <c r="D2150" s="116"/>
      <c r="M2150" s="116"/>
    </row>
    <row r="2151" spans="1:13" x14ac:dyDescent="0.35">
      <c r="A2151" s="116"/>
      <c r="C2151" s="116"/>
      <c r="D2151" s="116"/>
      <c r="M2151" s="116"/>
    </row>
    <row r="2152" spans="1:13" x14ac:dyDescent="0.35">
      <c r="A2152" s="116"/>
      <c r="C2152" s="116"/>
      <c r="D2152" s="116"/>
      <c r="M2152" s="116"/>
    </row>
    <row r="2153" spans="1:13" x14ac:dyDescent="0.35">
      <c r="A2153" s="116"/>
      <c r="C2153" s="116"/>
      <c r="D2153" s="116"/>
      <c r="M2153" s="116"/>
    </row>
    <row r="2154" spans="1:13" x14ac:dyDescent="0.35">
      <c r="A2154" s="116"/>
      <c r="C2154" s="116"/>
      <c r="D2154" s="116"/>
      <c r="M2154" s="116"/>
    </row>
    <row r="2155" spans="1:13" x14ac:dyDescent="0.35">
      <c r="A2155" s="116"/>
      <c r="C2155" s="116"/>
      <c r="D2155" s="116"/>
      <c r="M2155" s="116"/>
    </row>
    <row r="2156" spans="1:13" x14ac:dyDescent="0.35">
      <c r="A2156" s="116"/>
      <c r="C2156" s="116"/>
      <c r="D2156" s="116"/>
      <c r="M2156" s="116"/>
    </row>
    <row r="2157" spans="1:13" x14ac:dyDescent="0.35">
      <c r="A2157" s="116"/>
      <c r="C2157" s="116"/>
      <c r="D2157" s="116"/>
      <c r="M2157" s="116"/>
    </row>
    <row r="2158" spans="1:13" x14ac:dyDescent="0.35">
      <c r="A2158" s="116"/>
      <c r="C2158" s="116"/>
      <c r="D2158" s="116"/>
      <c r="M2158" s="116"/>
    </row>
    <row r="2159" spans="1:13" x14ac:dyDescent="0.35">
      <c r="A2159" s="116"/>
      <c r="C2159" s="116"/>
      <c r="D2159" s="116"/>
      <c r="M2159" s="116"/>
    </row>
    <row r="2160" spans="1:13" x14ac:dyDescent="0.35">
      <c r="A2160" s="116"/>
      <c r="C2160" s="116"/>
      <c r="D2160" s="116"/>
      <c r="M2160" s="116"/>
    </row>
    <row r="2161" spans="1:13" x14ac:dyDescent="0.35">
      <c r="A2161" s="116"/>
      <c r="C2161" s="116"/>
      <c r="D2161" s="116"/>
      <c r="M2161" s="116"/>
    </row>
    <row r="2162" spans="1:13" x14ac:dyDescent="0.35">
      <c r="A2162" s="116"/>
      <c r="C2162" s="116"/>
      <c r="D2162" s="116"/>
      <c r="M2162" s="116"/>
    </row>
    <row r="2163" spans="1:13" x14ac:dyDescent="0.35">
      <c r="A2163" s="116"/>
      <c r="C2163" s="116"/>
      <c r="D2163" s="116"/>
      <c r="M2163" s="116"/>
    </row>
    <row r="2164" spans="1:13" x14ac:dyDescent="0.35">
      <c r="A2164" s="116"/>
      <c r="C2164" s="116"/>
      <c r="D2164" s="116"/>
      <c r="M2164" s="116"/>
    </row>
    <row r="2165" spans="1:13" x14ac:dyDescent="0.35">
      <c r="A2165" s="116"/>
      <c r="C2165" s="116"/>
      <c r="D2165" s="116"/>
      <c r="M2165" s="116"/>
    </row>
    <row r="2166" spans="1:13" x14ac:dyDescent="0.35">
      <c r="A2166" s="116"/>
      <c r="C2166" s="116"/>
      <c r="D2166" s="116"/>
      <c r="M2166" s="116"/>
    </row>
    <row r="2167" spans="1:13" x14ac:dyDescent="0.35">
      <c r="A2167" s="116"/>
      <c r="C2167" s="116"/>
      <c r="D2167" s="116"/>
      <c r="M2167" s="116"/>
    </row>
    <row r="2168" spans="1:13" x14ac:dyDescent="0.35">
      <c r="A2168" s="116"/>
      <c r="C2168" s="116"/>
      <c r="D2168" s="116"/>
      <c r="M2168" s="116"/>
    </row>
    <row r="2169" spans="1:13" x14ac:dyDescent="0.35">
      <c r="A2169" s="116"/>
      <c r="C2169" s="116"/>
      <c r="D2169" s="116"/>
      <c r="M2169" s="116"/>
    </row>
    <row r="2170" spans="1:13" x14ac:dyDescent="0.35">
      <c r="A2170" s="116"/>
      <c r="C2170" s="116"/>
      <c r="D2170" s="116"/>
      <c r="M2170" s="116"/>
    </row>
    <row r="2171" spans="1:13" x14ac:dyDescent="0.35">
      <c r="A2171" s="116"/>
      <c r="C2171" s="116"/>
      <c r="D2171" s="116"/>
      <c r="M2171" s="116"/>
    </row>
    <row r="2172" spans="1:13" x14ac:dyDescent="0.35">
      <c r="A2172" s="116"/>
      <c r="C2172" s="116"/>
      <c r="D2172" s="116"/>
      <c r="M2172" s="116"/>
    </row>
    <row r="2173" spans="1:13" x14ac:dyDescent="0.35">
      <c r="A2173" s="116"/>
      <c r="C2173" s="116"/>
      <c r="D2173" s="116"/>
      <c r="M2173" s="116"/>
    </row>
    <row r="2174" spans="1:13" x14ac:dyDescent="0.35">
      <c r="A2174" s="116"/>
      <c r="C2174" s="116"/>
      <c r="D2174" s="116"/>
      <c r="M2174" s="116"/>
    </row>
    <row r="2175" spans="1:13" x14ac:dyDescent="0.35">
      <c r="A2175" s="116"/>
      <c r="C2175" s="116"/>
      <c r="D2175" s="116"/>
      <c r="M2175" s="116"/>
    </row>
    <row r="2176" spans="1:13" x14ac:dyDescent="0.35">
      <c r="A2176" s="116"/>
      <c r="C2176" s="116"/>
      <c r="D2176" s="116"/>
      <c r="M2176" s="116"/>
    </row>
    <row r="2177" spans="1:13" x14ac:dyDescent="0.35">
      <c r="A2177" s="116"/>
      <c r="C2177" s="116"/>
      <c r="D2177" s="116"/>
      <c r="M2177" s="116"/>
    </row>
    <row r="2178" spans="1:13" x14ac:dyDescent="0.35">
      <c r="A2178" s="116"/>
      <c r="C2178" s="116"/>
      <c r="D2178" s="116"/>
      <c r="M2178" s="116"/>
    </row>
    <row r="2179" spans="1:13" x14ac:dyDescent="0.35">
      <c r="A2179" s="116"/>
      <c r="C2179" s="116"/>
      <c r="D2179" s="116"/>
      <c r="M2179" s="116"/>
    </row>
    <row r="2180" spans="1:13" x14ac:dyDescent="0.35">
      <c r="A2180" s="116"/>
      <c r="C2180" s="116"/>
      <c r="D2180" s="116"/>
      <c r="M2180" s="116"/>
    </row>
    <row r="2181" spans="1:13" x14ac:dyDescent="0.35">
      <c r="A2181" s="116"/>
      <c r="C2181" s="116"/>
      <c r="D2181" s="116"/>
      <c r="M2181" s="116"/>
    </row>
    <row r="2182" spans="1:13" x14ac:dyDescent="0.35">
      <c r="A2182" s="116"/>
      <c r="C2182" s="116"/>
      <c r="D2182" s="116"/>
      <c r="M2182" s="116"/>
    </row>
    <row r="2183" spans="1:13" x14ac:dyDescent="0.35">
      <c r="A2183" s="116"/>
      <c r="C2183" s="116"/>
      <c r="D2183" s="116"/>
      <c r="M2183" s="116"/>
    </row>
    <row r="2184" spans="1:13" x14ac:dyDescent="0.35">
      <c r="A2184" s="116"/>
      <c r="C2184" s="116"/>
      <c r="D2184" s="116"/>
      <c r="M2184" s="116"/>
    </row>
    <row r="2185" spans="1:13" x14ac:dyDescent="0.35">
      <c r="A2185" s="116"/>
      <c r="C2185" s="116"/>
      <c r="D2185" s="116"/>
      <c r="M2185" s="116"/>
    </row>
    <row r="2186" spans="1:13" x14ac:dyDescent="0.35">
      <c r="A2186" s="116"/>
      <c r="C2186" s="116"/>
      <c r="D2186" s="116"/>
      <c r="M2186" s="116"/>
    </row>
    <row r="2187" spans="1:13" x14ac:dyDescent="0.35">
      <c r="A2187" s="116"/>
      <c r="C2187" s="116"/>
      <c r="D2187" s="116"/>
      <c r="M2187" s="116"/>
    </row>
    <row r="2188" spans="1:13" x14ac:dyDescent="0.35">
      <c r="A2188" s="116"/>
      <c r="C2188" s="116"/>
      <c r="D2188" s="116"/>
      <c r="M2188" s="116"/>
    </row>
    <row r="2189" spans="1:13" x14ac:dyDescent="0.35">
      <c r="A2189" s="116"/>
      <c r="C2189" s="116"/>
      <c r="D2189" s="116"/>
      <c r="M2189" s="116"/>
    </row>
    <row r="2190" spans="1:13" x14ac:dyDescent="0.35">
      <c r="A2190" s="116"/>
      <c r="C2190" s="116"/>
      <c r="D2190" s="116"/>
      <c r="M2190" s="116"/>
    </row>
    <row r="2191" spans="1:13" x14ac:dyDescent="0.35">
      <c r="A2191" s="116"/>
      <c r="C2191" s="116"/>
      <c r="D2191" s="116"/>
      <c r="M2191" s="116"/>
    </row>
    <row r="2192" spans="1:13" x14ac:dyDescent="0.35">
      <c r="A2192" s="116"/>
      <c r="C2192" s="116"/>
      <c r="D2192" s="116"/>
      <c r="M2192" s="116"/>
    </row>
    <row r="2193" spans="1:13" x14ac:dyDescent="0.35">
      <c r="A2193" s="116"/>
      <c r="C2193" s="116"/>
      <c r="D2193" s="116"/>
      <c r="M2193" s="116"/>
    </row>
    <row r="2194" spans="1:13" x14ac:dyDescent="0.35">
      <c r="A2194" s="116"/>
      <c r="C2194" s="116"/>
      <c r="D2194" s="116"/>
      <c r="M2194" s="116"/>
    </row>
    <row r="2195" spans="1:13" x14ac:dyDescent="0.35">
      <c r="A2195" s="116"/>
      <c r="C2195" s="116"/>
      <c r="D2195" s="116"/>
      <c r="M2195" s="116"/>
    </row>
    <row r="2196" spans="1:13" x14ac:dyDescent="0.35">
      <c r="A2196" s="116"/>
      <c r="C2196" s="116"/>
      <c r="D2196" s="116"/>
      <c r="M2196" s="116"/>
    </row>
    <row r="2197" spans="1:13" x14ac:dyDescent="0.35">
      <c r="A2197" s="116"/>
      <c r="C2197" s="116"/>
      <c r="D2197" s="116"/>
      <c r="M2197" s="116"/>
    </row>
    <row r="2198" spans="1:13" x14ac:dyDescent="0.35">
      <c r="A2198" s="116"/>
      <c r="C2198" s="116"/>
      <c r="D2198" s="116"/>
      <c r="M2198" s="116"/>
    </row>
    <row r="2199" spans="1:13" x14ac:dyDescent="0.35">
      <c r="A2199" s="116"/>
      <c r="C2199" s="116"/>
      <c r="D2199" s="116"/>
      <c r="M2199" s="116"/>
    </row>
    <row r="2200" spans="1:13" x14ac:dyDescent="0.35">
      <c r="A2200" s="116"/>
      <c r="C2200" s="116"/>
      <c r="D2200" s="116"/>
      <c r="M2200" s="116"/>
    </row>
    <row r="2201" spans="1:13" x14ac:dyDescent="0.35">
      <c r="A2201" s="116"/>
      <c r="C2201" s="116"/>
      <c r="D2201" s="116"/>
      <c r="M2201" s="116"/>
    </row>
    <row r="2202" spans="1:13" x14ac:dyDescent="0.35">
      <c r="A2202" s="116"/>
      <c r="C2202" s="116"/>
      <c r="D2202" s="116"/>
      <c r="M2202" s="116"/>
    </row>
    <row r="2203" spans="1:13" x14ac:dyDescent="0.35">
      <c r="A2203" s="116"/>
      <c r="C2203" s="116"/>
      <c r="D2203" s="116"/>
      <c r="M2203" s="116"/>
    </row>
    <row r="2204" spans="1:13" x14ac:dyDescent="0.35">
      <c r="A2204" s="116"/>
      <c r="C2204" s="116"/>
      <c r="D2204" s="116"/>
      <c r="M2204" s="116"/>
    </row>
    <row r="2205" spans="1:13" x14ac:dyDescent="0.35">
      <c r="A2205" s="116"/>
      <c r="C2205" s="116"/>
      <c r="D2205" s="116"/>
      <c r="M2205" s="116"/>
    </row>
    <row r="2206" spans="1:13" x14ac:dyDescent="0.35">
      <c r="A2206" s="116"/>
      <c r="C2206" s="116"/>
      <c r="D2206" s="116"/>
      <c r="M2206" s="116"/>
    </row>
    <row r="2207" spans="1:13" x14ac:dyDescent="0.35">
      <c r="A2207" s="116"/>
      <c r="C2207" s="116"/>
      <c r="D2207" s="116"/>
      <c r="M2207" s="116"/>
    </row>
    <row r="2208" spans="1:13" x14ac:dyDescent="0.35">
      <c r="A2208" s="116"/>
      <c r="C2208" s="116"/>
      <c r="D2208" s="116"/>
      <c r="M2208" s="116"/>
    </row>
    <row r="2209" spans="1:13" x14ac:dyDescent="0.35">
      <c r="A2209" s="116"/>
      <c r="C2209" s="116"/>
      <c r="D2209" s="116"/>
      <c r="M2209" s="116"/>
    </row>
    <row r="2210" spans="1:13" x14ac:dyDescent="0.35">
      <c r="A2210" s="116"/>
      <c r="C2210" s="116"/>
      <c r="D2210" s="116"/>
      <c r="M2210" s="116"/>
    </row>
    <row r="2211" spans="1:13" x14ac:dyDescent="0.35">
      <c r="A2211" s="116"/>
      <c r="C2211" s="116"/>
      <c r="D2211" s="116"/>
      <c r="M2211" s="116"/>
    </row>
    <row r="2212" spans="1:13" x14ac:dyDescent="0.35">
      <c r="A2212" s="116"/>
      <c r="C2212" s="116"/>
      <c r="D2212" s="116"/>
      <c r="M2212" s="116"/>
    </row>
    <row r="2213" spans="1:13" x14ac:dyDescent="0.35">
      <c r="A2213" s="116"/>
      <c r="C2213" s="116"/>
      <c r="D2213" s="116"/>
      <c r="M2213" s="116"/>
    </row>
    <row r="2214" spans="1:13" x14ac:dyDescent="0.35">
      <c r="A2214" s="116"/>
      <c r="C2214" s="116"/>
      <c r="D2214" s="116"/>
      <c r="M2214" s="116"/>
    </row>
    <row r="2215" spans="1:13" x14ac:dyDescent="0.35">
      <c r="A2215" s="116"/>
      <c r="C2215" s="116"/>
      <c r="D2215" s="116"/>
      <c r="M2215" s="116"/>
    </row>
    <row r="2216" spans="1:13" x14ac:dyDescent="0.35">
      <c r="A2216" s="116"/>
      <c r="C2216" s="116"/>
      <c r="D2216" s="116"/>
      <c r="M2216" s="116"/>
    </row>
    <row r="2217" spans="1:13" x14ac:dyDescent="0.35">
      <c r="A2217" s="116"/>
      <c r="C2217" s="116"/>
      <c r="D2217" s="116"/>
      <c r="M2217" s="116"/>
    </row>
    <row r="2218" spans="1:13" x14ac:dyDescent="0.35">
      <c r="A2218" s="116"/>
      <c r="C2218" s="116"/>
      <c r="D2218" s="116"/>
      <c r="M2218" s="116"/>
    </row>
    <row r="2219" spans="1:13" x14ac:dyDescent="0.35">
      <c r="A2219" s="116"/>
      <c r="C2219" s="116"/>
      <c r="D2219" s="116"/>
      <c r="M2219" s="116"/>
    </row>
    <row r="2220" spans="1:13" x14ac:dyDescent="0.35">
      <c r="A2220" s="116"/>
      <c r="C2220" s="116"/>
      <c r="D2220" s="116"/>
      <c r="M2220" s="116"/>
    </row>
    <row r="2221" spans="1:13" x14ac:dyDescent="0.35">
      <c r="A2221" s="116"/>
      <c r="C2221" s="116"/>
      <c r="D2221" s="116"/>
      <c r="M2221" s="116"/>
    </row>
    <row r="2222" spans="1:13" x14ac:dyDescent="0.35">
      <c r="A2222" s="116"/>
      <c r="C2222" s="116"/>
      <c r="D2222" s="116"/>
      <c r="M2222" s="116"/>
    </row>
    <row r="2223" spans="1:13" x14ac:dyDescent="0.35">
      <c r="A2223" s="116"/>
      <c r="C2223" s="116"/>
      <c r="D2223" s="116"/>
      <c r="M2223" s="116"/>
    </row>
    <row r="2224" spans="1:13" x14ac:dyDescent="0.35">
      <c r="A2224" s="116"/>
      <c r="C2224" s="116"/>
      <c r="D2224" s="116"/>
      <c r="M2224" s="116"/>
    </row>
    <row r="2225" spans="1:13" x14ac:dyDescent="0.35">
      <c r="A2225" s="116"/>
      <c r="C2225" s="116"/>
      <c r="D2225" s="116"/>
      <c r="M2225" s="116"/>
    </row>
    <row r="2226" spans="1:13" x14ac:dyDescent="0.35">
      <c r="A2226" s="116"/>
      <c r="C2226" s="116"/>
      <c r="D2226" s="116"/>
      <c r="M2226" s="116"/>
    </row>
    <row r="2227" spans="1:13" x14ac:dyDescent="0.35">
      <c r="A2227" s="116"/>
      <c r="C2227" s="116"/>
      <c r="D2227" s="116"/>
      <c r="M2227" s="116"/>
    </row>
    <row r="2228" spans="1:13" x14ac:dyDescent="0.35">
      <c r="A2228" s="116"/>
      <c r="C2228" s="116"/>
      <c r="D2228" s="116"/>
      <c r="M2228" s="116"/>
    </row>
    <row r="2229" spans="1:13" x14ac:dyDescent="0.35">
      <c r="A2229" s="116"/>
      <c r="C2229" s="116"/>
      <c r="D2229" s="116"/>
      <c r="M2229" s="116"/>
    </row>
    <row r="2230" spans="1:13" x14ac:dyDescent="0.35">
      <c r="A2230" s="116"/>
      <c r="C2230" s="116"/>
      <c r="D2230" s="116"/>
      <c r="M2230" s="116"/>
    </row>
    <row r="2231" spans="1:13" x14ac:dyDescent="0.35">
      <c r="A2231" s="116"/>
      <c r="C2231" s="116"/>
      <c r="D2231" s="116"/>
      <c r="M2231" s="116"/>
    </row>
    <row r="2232" spans="1:13" x14ac:dyDescent="0.35">
      <c r="A2232" s="116"/>
      <c r="C2232" s="116"/>
      <c r="D2232" s="116"/>
      <c r="M2232" s="116"/>
    </row>
    <row r="2233" spans="1:13" x14ac:dyDescent="0.35">
      <c r="A2233" s="116"/>
      <c r="C2233" s="116"/>
      <c r="D2233" s="116"/>
      <c r="M2233" s="116"/>
    </row>
    <row r="2234" spans="1:13" x14ac:dyDescent="0.35">
      <c r="A2234" s="116"/>
      <c r="C2234" s="116"/>
      <c r="D2234" s="116"/>
      <c r="M2234" s="116"/>
    </row>
    <row r="2235" spans="1:13" x14ac:dyDescent="0.35">
      <c r="A2235" s="116"/>
      <c r="C2235" s="116"/>
      <c r="D2235" s="116"/>
      <c r="M2235" s="116"/>
    </row>
    <row r="2236" spans="1:13" x14ac:dyDescent="0.35">
      <c r="A2236" s="116"/>
      <c r="C2236" s="116"/>
      <c r="D2236" s="116"/>
      <c r="M2236" s="116"/>
    </row>
    <row r="2237" spans="1:13" x14ac:dyDescent="0.35">
      <c r="A2237" s="116"/>
      <c r="C2237" s="116"/>
      <c r="D2237" s="116"/>
      <c r="M2237" s="116"/>
    </row>
    <row r="2238" spans="1:13" x14ac:dyDescent="0.35">
      <c r="A2238" s="116"/>
      <c r="C2238" s="116"/>
      <c r="D2238" s="116"/>
      <c r="M2238" s="116"/>
    </row>
    <row r="2239" spans="1:13" x14ac:dyDescent="0.35">
      <c r="A2239" s="116"/>
      <c r="C2239" s="116"/>
      <c r="D2239" s="116"/>
      <c r="M2239" s="116"/>
    </row>
    <row r="2240" spans="1:13" x14ac:dyDescent="0.35">
      <c r="A2240" s="116"/>
      <c r="C2240" s="116"/>
      <c r="D2240" s="116"/>
      <c r="M2240" s="116"/>
    </row>
    <row r="2241" spans="1:13" x14ac:dyDescent="0.35">
      <c r="A2241" s="116"/>
      <c r="C2241" s="116"/>
      <c r="D2241" s="116"/>
      <c r="M2241" s="116"/>
    </row>
    <row r="2242" spans="1:13" x14ac:dyDescent="0.35">
      <c r="A2242" s="116"/>
      <c r="C2242" s="116"/>
      <c r="D2242" s="116"/>
      <c r="M2242" s="116"/>
    </row>
    <row r="2243" spans="1:13" x14ac:dyDescent="0.35">
      <c r="A2243" s="116"/>
      <c r="C2243" s="116"/>
      <c r="D2243" s="116"/>
      <c r="M2243" s="116"/>
    </row>
    <row r="2244" spans="1:13" x14ac:dyDescent="0.35">
      <c r="A2244" s="116"/>
      <c r="C2244" s="116"/>
      <c r="D2244" s="116"/>
      <c r="M2244" s="116"/>
    </row>
    <row r="2245" spans="1:13" x14ac:dyDescent="0.35">
      <c r="A2245" s="116"/>
      <c r="C2245" s="116"/>
      <c r="D2245" s="116"/>
      <c r="M2245" s="116"/>
    </row>
    <row r="2246" spans="1:13" x14ac:dyDescent="0.35">
      <c r="A2246" s="116"/>
      <c r="C2246" s="116"/>
      <c r="D2246" s="116"/>
      <c r="M2246" s="116"/>
    </row>
    <row r="2247" spans="1:13" x14ac:dyDescent="0.35">
      <c r="A2247" s="116"/>
      <c r="C2247" s="116"/>
      <c r="D2247" s="116"/>
      <c r="M2247" s="116"/>
    </row>
    <row r="2248" spans="1:13" x14ac:dyDescent="0.35">
      <c r="A2248" s="116"/>
      <c r="C2248" s="116"/>
      <c r="D2248" s="116"/>
      <c r="M2248" s="116"/>
    </row>
    <row r="2249" spans="1:13" x14ac:dyDescent="0.35">
      <c r="A2249" s="116"/>
      <c r="C2249" s="116"/>
      <c r="D2249" s="116"/>
      <c r="M2249" s="116"/>
    </row>
    <row r="2250" spans="1:13" x14ac:dyDescent="0.35">
      <c r="A2250" s="116"/>
      <c r="C2250" s="116"/>
      <c r="D2250" s="116"/>
      <c r="M2250" s="116"/>
    </row>
    <row r="2251" spans="1:13" x14ac:dyDescent="0.35">
      <c r="A2251" s="116"/>
      <c r="C2251" s="116"/>
      <c r="D2251" s="116"/>
      <c r="M2251" s="116"/>
    </row>
    <row r="2252" spans="1:13" x14ac:dyDescent="0.35">
      <c r="A2252" s="116"/>
      <c r="C2252" s="116"/>
      <c r="D2252" s="116"/>
      <c r="M2252" s="116"/>
    </row>
    <row r="2253" spans="1:13" x14ac:dyDescent="0.35">
      <c r="A2253" s="116"/>
      <c r="C2253" s="116"/>
      <c r="D2253" s="116"/>
      <c r="M2253" s="116"/>
    </row>
    <row r="2254" spans="1:13" x14ac:dyDescent="0.35">
      <c r="A2254" s="116"/>
      <c r="C2254" s="116"/>
      <c r="D2254" s="116"/>
      <c r="M2254" s="116"/>
    </row>
    <row r="2255" spans="1:13" x14ac:dyDescent="0.35">
      <c r="A2255" s="116"/>
      <c r="C2255" s="116"/>
      <c r="D2255" s="116"/>
      <c r="M2255" s="116"/>
    </row>
    <row r="2256" spans="1:13" x14ac:dyDescent="0.35">
      <c r="A2256" s="116"/>
      <c r="C2256" s="116"/>
      <c r="D2256" s="116"/>
      <c r="M2256" s="116"/>
    </row>
    <row r="2257" spans="1:13" x14ac:dyDescent="0.35">
      <c r="A2257" s="116"/>
      <c r="C2257" s="116"/>
      <c r="D2257" s="116"/>
      <c r="M2257" s="116"/>
    </row>
    <row r="2258" spans="1:13" x14ac:dyDescent="0.35">
      <c r="A2258" s="116"/>
      <c r="C2258" s="116"/>
      <c r="D2258" s="116"/>
      <c r="M2258" s="116"/>
    </row>
    <row r="2259" spans="1:13" x14ac:dyDescent="0.35">
      <c r="A2259" s="116"/>
      <c r="C2259" s="116"/>
      <c r="D2259" s="116"/>
      <c r="M2259" s="116"/>
    </row>
    <row r="2260" spans="1:13" x14ac:dyDescent="0.35">
      <c r="A2260" s="116"/>
      <c r="C2260" s="116"/>
      <c r="D2260" s="116"/>
      <c r="M2260" s="116"/>
    </row>
    <row r="2261" spans="1:13" x14ac:dyDescent="0.35">
      <c r="A2261" s="116"/>
      <c r="C2261" s="116"/>
      <c r="D2261" s="116"/>
      <c r="M2261" s="116"/>
    </row>
    <row r="2262" spans="1:13" x14ac:dyDescent="0.35">
      <c r="A2262" s="116"/>
      <c r="C2262" s="116"/>
      <c r="D2262" s="116"/>
      <c r="M2262" s="116"/>
    </row>
    <row r="2263" spans="1:13" x14ac:dyDescent="0.35">
      <c r="A2263" s="116"/>
      <c r="C2263" s="116"/>
      <c r="D2263" s="116"/>
      <c r="M2263" s="116"/>
    </row>
    <row r="2264" spans="1:13" x14ac:dyDescent="0.35">
      <c r="A2264" s="116"/>
      <c r="C2264" s="116"/>
      <c r="D2264" s="116"/>
      <c r="M2264" s="116"/>
    </row>
    <row r="2265" spans="1:13" x14ac:dyDescent="0.35">
      <c r="A2265" s="116"/>
      <c r="C2265" s="116"/>
      <c r="D2265" s="116"/>
      <c r="M2265" s="116"/>
    </row>
    <row r="2266" spans="1:13" x14ac:dyDescent="0.35">
      <c r="A2266" s="116"/>
      <c r="C2266" s="116"/>
      <c r="D2266" s="116"/>
      <c r="M2266" s="116"/>
    </row>
    <row r="2267" spans="1:13" x14ac:dyDescent="0.35">
      <c r="A2267" s="116"/>
      <c r="C2267" s="116"/>
      <c r="D2267" s="116"/>
      <c r="M2267" s="116"/>
    </row>
    <row r="2268" spans="1:13" x14ac:dyDescent="0.35">
      <c r="A2268" s="116"/>
      <c r="C2268" s="116"/>
      <c r="D2268" s="116"/>
      <c r="M2268" s="116"/>
    </row>
    <row r="2269" spans="1:13" x14ac:dyDescent="0.35">
      <c r="A2269" s="116"/>
      <c r="C2269" s="116"/>
      <c r="D2269" s="116"/>
      <c r="M2269" s="116"/>
    </row>
    <row r="2270" spans="1:13" x14ac:dyDescent="0.35">
      <c r="A2270" s="116"/>
      <c r="C2270" s="116"/>
      <c r="D2270" s="116"/>
      <c r="M2270" s="116"/>
    </row>
    <row r="2271" spans="1:13" x14ac:dyDescent="0.35">
      <c r="A2271" s="116"/>
      <c r="C2271" s="116"/>
      <c r="D2271" s="116"/>
      <c r="M2271" s="116"/>
    </row>
    <row r="2272" spans="1:13" x14ac:dyDescent="0.35">
      <c r="A2272" s="116"/>
      <c r="C2272" s="116"/>
      <c r="D2272" s="116"/>
      <c r="M2272" s="116"/>
    </row>
    <row r="2273" spans="1:13" x14ac:dyDescent="0.35">
      <c r="A2273" s="116"/>
      <c r="C2273" s="116"/>
      <c r="D2273" s="116"/>
      <c r="M2273" s="116"/>
    </row>
    <row r="2274" spans="1:13" x14ac:dyDescent="0.35">
      <c r="A2274" s="116"/>
      <c r="C2274" s="116"/>
      <c r="D2274" s="116"/>
      <c r="M2274" s="116"/>
    </row>
    <row r="2275" spans="1:13" x14ac:dyDescent="0.35">
      <c r="A2275" s="116"/>
      <c r="C2275" s="116"/>
      <c r="D2275" s="116"/>
      <c r="M2275" s="116"/>
    </row>
    <row r="2276" spans="1:13" x14ac:dyDescent="0.35">
      <c r="A2276" s="116"/>
      <c r="C2276" s="116"/>
      <c r="D2276" s="116"/>
      <c r="M2276" s="116"/>
    </row>
    <row r="2277" spans="1:13" x14ac:dyDescent="0.35">
      <c r="A2277" s="116"/>
      <c r="C2277" s="116"/>
      <c r="D2277" s="116"/>
      <c r="M2277" s="116"/>
    </row>
    <row r="2278" spans="1:13" x14ac:dyDescent="0.35">
      <c r="A2278" s="116"/>
      <c r="C2278" s="116"/>
      <c r="D2278" s="116"/>
      <c r="M2278" s="116"/>
    </row>
    <row r="2279" spans="1:13" x14ac:dyDescent="0.35">
      <c r="A2279" s="116"/>
      <c r="C2279" s="116"/>
      <c r="D2279" s="116"/>
      <c r="M2279" s="116"/>
    </row>
    <row r="2280" spans="1:13" x14ac:dyDescent="0.35">
      <c r="A2280" s="116"/>
      <c r="C2280" s="116"/>
      <c r="D2280" s="116"/>
      <c r="M2280" s="116"/>
    </row>
    <row r="2281" spans="1:13" x14ac:dyDescent="0.35">
      <c r="A2281" s="116"/>
      <c r="C2281" s="116"/>
      <c r="D2281" s="116"/>
      <c r="M2281" s="116"/>
    </row>
    <row r="2282" spans="1:13" x14ac:dyDescent="0.35">
      <c r="A2282" s="116"/>
      <c r="C2282" s="116"/>
      <c r="D2282" s="116"/>
      <c r="M2282" s="116"/>
    </row>
    <row r="2283" spans="1:13" x14ac:dyDescent="0.35">
      <c r="A2283" s="116"/>
      <c r="C2283" s="116"/>
      <c r="D2283" s="116"/>
      <c r="M2283" s="116"/>
    </row>
    <row r="2284" spans="1:13" x14ac:dyDescent="0.35">
      <c r="A2284" s="116"/>
      <c r="C2284" s="116"/>
      <c r="D2284" s="116"/>
      <c r="M2284" s="116"/>
    </row>
    <row r="2285" spans="1:13" x14ac:dyDescent="0.35">
      <c r="A2285" s="116"/>
      <c r="C2285" s="116"/>
      <c r="D2285" s="116"/>
      <c r="M2285" s="116"/>
    </row>
    <row r="2286" spans="1:13" x14ac:dyDescent="0.35">
      <c r="A2286" s="116"/>
      <c r="C2286" s="116"/>
      <c r="D2286" s="116"/>
      <c r="M2286" s="116"/>
    </row>
    <row r="2287" spans="1:13" x14ac:dyDescent="0.35">
      <c r="A2287" s="116"/>
      <c r="C2287" s="116"/>
      <c r="D2287" s="116"/>
      <c r="M2287" s="116"/>
    </row>
    <row r="2288" spans="1:13" x14ac:dyDescent="0.35">
      <c r="A2288" s="116"/>
      <c r="C2288" s="116"/>
      <c r="D2288" s="116"/>
      <c r="M2288" s="116"/>
    </row>
    <row r="2289" spans="1:13" x14ac:dyDescent="0.35">
      <c r="A2289" s="116"/>
      <c r="C2289" s="116"/>
      <c r="D2289" s="116"/>
      <c r="M2289" s="116"/>
    </row>
    <row r="2290" spans="1:13" x14ac:dyDescent="0.35">
      <c r="A2290" s="116"/>
      <c r="C2290" s="116"/>
      <c r="D2290" s="116"/>
      <c r="M2290" s="116"/>
    </row>
    <row r="2291" spans="1:13" x14ac:dyDescent="0.35">
      <c r="A2291" s="116"/>
      <c r="C2291" s="116"/>
      <c r="D2291" s="116"/>
      <c r="M2291" s="116"/>
    </row>
    <row r="2292" spans="1:13" x14ac:dyDescent="0.35">
      <c r="A2292" s="116"/>
      <c r="C2292" s="116"/>
      <c r="D2292" s="116"/>
      <c r="M2292" s="116"/>
    </row>
    <row r="2293" spans="1:13" x14ac:dyDescent="0.35">
      <c r="A2293" s="116"/>
      <c r="C2293" s="116"/>
      <c r="D2293" s="116"/>
      <c r="M2293" s="116"/>
    </row>
    <row r="2294" spans="1:13" x14ac:dyDescent="0.35">
      <c r="A2294" s="116"/>
      <c r="C2294" s="116"/>
      <c r="D2294" s="116"/>
      <c r="M2294" s="116"/>
    </row>
    <row r="2295" spans="1:13" x14ac:dyDescent="0.35">
      <c r="A2295" s="116"/>
      <c r="C2295" s="116"/>
      <c r="D2295" s="116"/>
      <c r="M2295" s="116"/>
    </row>
    <row r="2296" spans="1:13" x14ac:dyDescent="0.35">
      <c r="A2296" s="116"/>
      <c r="C2296" s="116"/>
      <c r="D2296" s="116"/>
      <c r="M2296" s="116"/>
    </row>
    <row r="2297" spans="1:13" x14ac:dyDescent="0.35">
      <c r="A2297" s="116"/>
      <c r="C2297" s="116"/>
      <c r="D2297" s="116"/>
      <c r="M2297" s="116"/>
    </row>
    <row r="2298" spans="1:13" x14ac:dyDescent="0.35">
      <c r="A2298" s="116"/>
      <c r="C2298" s="116"/>
      <c r="D2298" s="116"/>
      <c r="M2298" s="116"/>
    </row>
    <row r="2299" spans="1:13" x14ac:dyDescent="0.35">
      <c r="A2299" s="116"/>
      <c r="C2299" s="116"/>
      <c r="D2299" s="116"/>
      <c r="M2299" s="116"/>
    </row>
    <row r="2300" spans="1:13" x14ac:dyDescent="0.35">
      <c r="A2300" s="116"/>
      <c r="C2300" s="116"/>
      <c r="D2300" s="116"/>
      <c r="M2300" s="116"/>
    </row>
    <row r="2301" spans="1:13" x14ac:dyDescent="0.35">
      <c r="A2301" s="116"/>
      <c r="C2301" s="116"/>
      <c r="D2301" s="116"/>
      <c r="M2301" s="116"/>
    </row>
    <row r="2302" spans="1:13" x14ac:dyDescent="0.35">
      <c r="A2302" s="116"/>
      <c r="C2302" s="116"/>
      <c r="D2302" s="116"/>
      <c r="M2302" s="116"/>
    </row>
    <row r="2303" spans="1:13" x14ac:dyDescent="0.35">
      <c r="A2303" s="116"/>
      <c r="C2303" s="116"/>
      <c r="D2303" s="116"/>
      <c r="M2303" s="116"/>
    </row>
    <row r="2304" spans="1:13" x14ac:dyDescent="0.35">
      <c r="A2304" s="116"/>
      <c r="C2304" s="116"/>
      <c r="D2304" s="116"/>
      <c r="M2304" s="116"/>
    </row>
    <row r="2305" spans="1:13" x14ac:dyDescent="0.35">
      <c r="A2305" s="116"/>
      <c r="C2305" s="116"/>
      <c r="D2305" s="116"/>
      <c r="M2305" s="116"/>
    </row>
    <row r="2306" spans="1:13" x14ac:dyDescent="0.35">
      <c r="A2306" s="116"/>
      <c r="C2306" s="116"/>
      <c r="D2306" s="116"/>
      <c r="M2306" s="116"/>
    </row>
    <row r="2307" spans="1:13" x14ac:dyDescent="0.35">
      <c r="A2307" s="116"/>
      <c r="C2307" s="116"/>
      <c r="D2307" s="116"/>
      <c r="M2307" s="116"/>
    </row>
    <row r="2308" spans="1:13" x14ac:dyDescent="0.35">
      <c r="A2308" s="116"/>
      <c r="C2308" s="116"/>
      <c r="D2308" s="116"/>
      <c r="M2308" s="116"/>
    </row>
    <row r="2309" spans="1:13" x14ac:dyDescent="0.35">
      <c r="A2309" s="116"/>
      <c r="C2309" s="116"/>
      <c r="D2309" s="116"/>
      <c r="M2309" s="116"/>
    </row>
    <row r="2310" spans="1:13" x14ac:dyDescent="0.35">
      <c r="A2310" s="116"/>
      <c r="C2310" s="116"/>
      <c r="D2310" s="116"/>
      <c r="M2310" s="116"/>
    </row>
    <row r="2311" spans="1:13" x14ac:dyDescent="0.35">
      <c r="A2311" s="116"/>
      <c r="C2311" s="116"/>
      <c r="D2311" s="116"/>
      <c r="M2311" s="116"/>
    </row>
    <row r="2312" spans="1:13" x14ac:dyDescent="0.35">
      <c r="A2312" s="116"/>
      <c r="C2312" s="116"/>
      <c r="D2312" s="116"/>
      <c r="M2312" s="116"/>
    </row>
    <row r="2313" spans="1:13" x14ac:dyDescent="0.35">
      <c r="A2313" s="116"/>
      <c r="C2313" s="116"/>
      <c r="D2313" s="116"/>
      <c r="M2313" s="116"/>
    </row>
    <row r="2314" spans="1:13" x14ac:dyDescent="0.35">
      <c r="A2314" s="116"/>
      <c r="C2314" s="116"/>
      <c r="D2314" s="116"/>
      <c r="M2314" s="116"/>
    </row>
    <row r="2315" spans="1:13" x14ac:dyDescent="0.35">
      <c r="A2315" s="116"/>
      <c r="C2315" s="116"/>
      <c r="D2315" s="116"/>
      <c r="M2315" s="116"/>
    </row>
    <row r="2316" spans="1:13" x14ac:dyDescent="0.35">
      <c r="A2316" s="116"/>
      <c r="C2316" s="116"/>
      <c r="D2316" s="116"/>
      <c r="M2316" s="116"/>
    </row>
    <row r="2317" spans="1:13" x14ac:dyDescent="0.35">
      <c r="A2317" s="116"/>
      <c r="C2317" s="116"/>
      <c r="D2317" s="116"/>
      <c r="M2317" s="116"/>
    </row>
    <row r="2318" spans="1:13" x14ac:dyDescent="0.35">
      <c r="A2318" s="116"/>
      <c r="C2318" s="116"/>
      <c r="D2318" s="116"/>
      <c r="M2318" s="116"/>
    </row>
    <row r="2319" spans="1:13" x14ac:dyDescent="0.35">
      <c r="A2319" s="116"/>
      <c r="C2319" s="116"/>
      <c r="D2319" s="116"/>
      <c r="M2319" s="116"/>
    </row>
    <row r="2320" spans="1:13" x14ac:dyDescent="0.35">
      <c r="A2320" s="116"/>
      <c r="C2320" s="116"/>
      <c r="D2320" s="116"/>
      <c r="M2320" s="116"/>
    </row>
    <row r="2321" spans="1:13" x14ac:dyDescent="0.35">
      <c r="A2321" s="116"/>
      <c r="C2321" s="116"/>
      <c r="D2321" s="116"/>
      <c r="M2321" s="116"/>
    </row>
    <row r="2322" spans="1:13" x14ac:dyDescent="0.35">
      <c r="A2322" s="116"/>
      <c r="C2322" s="116"/>
      <c r="D2322" s="116"/>
      <c r="M2322" s="116"/>
    </row>
    <row r="2323" spans="1:13" x14ac:dyDescent="0.35">
      <c r="A2323" s="116"/>
      <c r="C2323" s="116"/>
      <c r="D2323" s="116"/>
      <c r="M2323" s="116"/>
    </row>
    <row r="2324" spans="1:13" x14ac:dyDescent="0.35">
      <c r="A2324" s="116"/>
      <c r="C2324" s="116"/>
      <c r="D2324" s="116"/>
      <c r="M2324" s="116"/>
    </row>
    <row r="2325" spans="1:13" x14ac:dyDescent="0.35">
      <c r="A2325" s="116"/>
      <c r="C2325" s="116"/>
      <c r="D2325" s="116"/>
      <c r="M2325" s="116"/>
    </row>
    <row r="2326" spans="1:13" x14ac:dyDescent="0.35">
      <c r="A2326" s="116"/>
      <c r="C2326" s="116"/>
      <c r="D2326" s="116"/>
      <c r="M2326" s="116"/>
    </row>
    <row r="2327" spans="1:13" x14ac:dyDescent="0.35">
      <c r="A2327" s="116"/>
      <c r="C2327" s="116"/>
      <c r="D2327" s="116"/>
      <c r="M2327" s="116"/>
    </row>
    <row r="2328" spans="1:13" x14ac:dyDescent="0.35">
      <c r="A2328" s="116"/>
      <c r="C2328" s="116"/>
      <c r="D2328" s="116"/>
      <c r="M2328" s="116"/>
    </row>
    <row r="2329" spans="1:13" x14ac:dyDescent="0.35">
      <c r="A2329" s="116"/>
      <c r="C2329" s="116"/>
      <c r="D2329" s="116"/>
      <c r="M2329" s="116"/>
    </row>
    <row r="2330" spans="1:13" x14ac:dyDescent="0.35">
      <c r="A2330" s="116"/>
      <c r="C2330" s="116"/>
      <c r="D2330" s="116"/>
      <c r="M2330" s="116"/>
    </row>
    <row r="2331" spans="1:13" x14ac:dyDescent="0.35">
      <c r="A2331" s="116"/>
      <c r="C2331" s="116"/>
      <c r="D2331" s="116"/>
      <c r="M2331" s="116"/>
    </row>
    <row r="2332" spans="1:13" x14ac:dyDescent="0.35">
      <c r="A2332" s="116"/>
      <c r="C2332" s="116"/>
      <c r="D2332" s="116"/>
      <c r="M2332" s="116"/>
    </row>
    <row r="2333" spans="1:13" x14ac:dyDescent="0.35">
      <c r="A2333" s="116"/>
      <c r="C2333" s="116"/>
      <c r="D2333" s="116"/>
      <c r="M2333" s="116"/>
    </row>
    <row r="2334" spans="1:13" x14ac:dyDescent="0.35">
      <c r="A2334" s="116"/>
      <c r="C2334" s="116"/>
      <c r="D2334" s="116"/>
      <c r="M2334" s="116"/>
    </row>
    <row r="2335" spans="1:13" x14ac:dyDescent="0.35">
      <c r="A2335" s="116"/>
      <c r="C2335" s="116"/>
      <c r="D2335" s="116"/>
      <c r="M2335" s="116"/>
    </row>
    <row r="2336" spans="1:13" x14ac:dyDescent="0.35">
      <c r="A2336" s="116"/>
      <c r="C2336" s="116"/>
      <c r="D2336" s="116"/>
      <c r="M2336" s="116"/>
    </row>
    <row r="2337" spans="1:13" x14ac:dyDescent="0.35">
      <c r="A2337" s="116"/>
      <c r="C2337" s="116"/>
      <c r="D2337" s="116"/>
      <c r="M2337" s="116"/>
    </row>
    <row r="2338" spans="1:13" x14ac:dyDescent="0.35">
      <c r="A2338" s="116"/>
      <c r="C2338" s="116"/>
      <c r="D2338" s="116"/>
      <c r="M2338" s="116"/>
    </row>
    <row r="2339" spans="1:13" x14ac:dyDescent="0.35">
      <c r="A2339" s="116"/>
      <c r="C2339" s="116"/>
      <c r="D2339" s="116"/>
      <c r="M2339" s="116"/>
    </row>
    <row r="2340" spans="1:13" x14ac:dyDescent="0.35">
      <c r="A2340" s="116"/>
      <c r="C2340" s="116"/>
      <c r="D2340" s="116"/>
      <c r="M2340" s="116"/>
    </row>
    <row r="2341" spans="1:13" x14ac:dyDescent="0.35">
      <c r="A2341" s="116"/>
      <c r="C2341" s="116"/>
      <c r="D2341" s="116"/>
      <c r="M2341" s="116"/>
    </row>
    <row r="2342" spans="1:13" x14ac:dyDescent="0.35">
      <c r="A2342" s="116"/>
      <c r="C2342" s="116"/>
      <c r="D2342" s="116"/>
      <c r="M2342" s="116"/>
    </row>
    <row r="2343" spans="1:13" x14ac:dyDescent="0.35">
      <c r="A2343" s="116"/>
      <c r="C2343" s="116"/>
      <c r="D2343" s="116"/>
      <c r="M2343" s="116"/>
    </row>
    <row r="2344" spans="1:13" x14ac:dyDescent="0.35">
      <c r="A2344" s="116"/>
      <c r="C2344" s="116"/>
      <c r="D2344" s="116"/>
      <c r="M2344" s="116"/>
    </row>
    <row r="2345" spans="1:13" x14ac:dyDescent="0.35">
      <c r="A2345" s="116"/>
      <c r="C2345" s="116"/>
      <c r="D2345" s="116"/>
      <c r="M2345" s="116"/>
    </row>
    <row r="2346" spans="1:13" x14ac:dyDescent="0.35">
      <c r="A2346" s="116"/>
      <c r="C2346" s="116"/>
      <c r="D2346" s="116"/>
      <c r="M2346" s="116"/>
    </row>
    <row r="2347" spans="1:13" x14ac:dyDescent="0.35">
      <c r="A2347" s="116"/>
      <c r="C2347" s="116"/>
      <c r="D2347" s="116"/>
      <c r="M2347" s="116"/>
    </row>
    <row r="2348" spans="1:13" x14ac:dyDescent="0.35">
      <c r="A2348" s="116"/>
      <c r="C2348" s="116"/>
      <c r="D2348" s="116"/>
      <c r="M2348" s="116"/>
    </row>
    <row r="2349" spans="1:13" x14ac:dyDescent="0.35">
      <c r="A2349" s="116"/>
      <c r="C2349" s="116"/>
      <c r="D2349" s="116"/>
      <c r="M2349" s="116"/>
    </row>
    <row r="2350" spans="1:13" x14ac:dyDescent="0.35">
      <c r="A2350" s="116"/>
      <c r="C2350" s="116"/>
      <c r="D2350" s="116"/>
      <c r="M2350" s="116"/>
    </row>
    <row r="2351" spans="1:13" x14ac:dyDescent="0.35">
      <c r="A2351" s="116"/>
      <c r="C2351" s="116"/>
      <c r="D2351" s="116"/>
      <c r="M2351" s="116"/>
    </row>
    <row r="2352" spans="1:13" x14ac:dyDescent="0.35">
      <c r="A2352" s="116"/>
      <c r="C2352" s="116"/>
      <c r="D2352" s="116"/>
      <c r="M2352" s="116"/>
    </row>
    <row r="2353" spans="1:13" x14ac:dyDescent="0.35">
      <c r="A2353" s="116"/>
      <c r="C2353" s="116"/>
      <c r="D2353" s="116"/>
      <c r="M2353" s="116"/>
    </row>
    <row r="2354" spans="1:13" x14ac:dyDescent="0.35">
      <c r="A2354" s="116"/>
      <c r="C2354" s="116"/>
      <c r="D2354" s="116"/>
      <c r="M2354" s="116"/>
    </row>
    <row r="2355" spans="1:13" x14ac:dyDescent="0.35">
      <c r="A2355" s="116"/>
      <c r="C2355" s="116"/>
      <c r="D2355" s="116"/>
      <c r="M2355" s="116"/>
    </row>
    <row r="2356" spans="1:13" x14ac:dyDescent="0.35">
      <c r="A2356" s="116"/>
      <c r="C2356" s="116"/>
      <c r="D2356" s="116"/>
      <c r="M2356" s="116"/>
    </row>
    <row r="2357" spans="1:13" x14ac:dyDescent="0.35">
      <c r="A2357" s="116"/>
      <c r="C2357" s="116"/>
      <c r="D2357" s="116"/>
      <c r="M2357" s="116"/>
    </row>
    <row r="2358" spans="1:13" x14ac:dyDescent="0.35">
      <c r="A2358" s="116"/>
      <c r="C2358" s="116"/>
      <c r="D2358" s="116"/>
      <c r="M2358" s="116"/>
    </row>
    <row r="2359" spans="1:13" x14ac:dyDescent="0.35">
      <c r="A2359" s="116"/>
      <c r="C2359" s="116"/>
      <c r="D2359" s="116"/>
      <c r="M2359" s="116"/>
    </row>
    <row r="2360" spans="1:13" x14ac:dyDescent="0.35">
      <c r="A2360" s="116"/>
      <c r="C2360" s="116"/>
      <c r="D2360" s="116"/>
      <c r="M2360" s="116"/>
    </row>
    <row r="2361" spans="1:13" x14ac:dyDescent="0.35">
      <c r="A2361" s="116"/>
      <c r="C2361" s="116"/>
      <c r="D2361" s="116"/>
      <c r="M2361" s="116"/>
    </row>
    <row r="2362" spans="1:13" x14ac:dyDescent="0.35">
      <c r="A2362" s="116"/>
      <c r="C2362" s="116"/>
      <c r="D2362" s="116"/>
      <c r="M2362" s="116"/>
    </row>
    <row r="2363" spans="1:13" x14ac:dyDescent="0.35">
      <c r="A2363" s="116"/>
      <c r="C2363" s="116"/>
      <c r="D2363" s="116"/>
      <c r="M2363" s="116"/>
    </row>
    <row r="2364" spans="1:13" x14ac:dyDescent="0.35">
      <c r="A2364" s="116"/>
      <c r="C2364" s="116"/>
      <c r="D2364" s="116"/>
      <c r="M2364" s="116"/>
    </row>
    <row r="2365" spans="1:13" x14ac:dyDescent="0.35">
      <c r="A2365" s="116"/>
      <c r="C2365" s="116"/>
      <c r="D2365" s="116"/>
      <c r="M2365" s="116"/>
    </row>
    <row r="2366" spans="1:13" x14ac:dyDescent="0.35">
      <c r="A2366" s="116"/>
      <c r="C2366" s="116"/>
      <c r="D2366" s="116"/>
      <c r="M2366" s="116"/>
    </row>
    <row r="2367" spans="1:13" x14ac:dyDescent="0.35">
      <c r="A2367" s="116"/>
      <c r="C2367" s="116"/>
      <c r="D2367" s="116"/>
      <c r="M2367" s="116"/>
    </row>
    <row r="2368" spans="1:13" x14ac:dyDescent="0.35">
      <c r="A2368" s="116"/>
      <c r="C2368" s="116"/>
      <c r="D2368" s="116"/>
      <c r="M2368" s="116"/>
    </row>
    <row r="2369" spans="1:13" x14ac:dyDescent="0.35">
      <c r="A2369" s="116"/>
      <c r="C2369" s="116"/>
      <c r="D2369" s="116"/>
      <c r="M2369" s="116"/>
    </row>
    <row r="2370" spans="1:13" x14ac:dyDescent="0.35">
      <c r="A2370" s="116"/>
      <c r="C2370" s="116"/>
      <c r="D2370" s="116"/>
      <c r="M2370" s="116"/>
    </row>
    <row r="2371" spans="1:13" x14ac:dyDescent="0.35">
      <c r="A2371" s="116"/>
      <c r="C2371" s="116"/>
      <c r="D2371" s="116"/>
      <c r="M2371" s="116"/>
    </row>
    <row r="2372" spans="1:13" x14ac:dyDescent="0.35">
      <c r="A2372" s="116"/>
      <c r="C2372" s="116"/>
      <c r="D2372" s="116"/>
      <c r="M2372" s="116"/>
    </row>
    <row r="2373" spans="1:13" x14ac:dyDescent="0.35">
      <c r="A2373" s="116"/>
      <c r="C2373" s="116"/>
      <c r="D2373" s="116"/>
      <c r="M2373" s="116"/>
    </row>
    <row r="2374" spans="1:13" x14ac:dyDescent="0.35">
      <c r="A2374" s="116"/>
      <c r="C2374" s="116"/>
      <c r="D2374" s="116"/>
      <c r="M2374" s="116"/>
    </row>
    <row r="2375" spans="1:13" x14ac:dyDescent="0.35">
      <c r="A2375" s="116"/>
      <c r="C2375" s="116"/>
      <c r="D2375" s="116"/>
      <c r="M2375" s="116"/>
    </row>
    <row r="2376" spans="1:13" x14ac:dyDescent="0.35">
      <c r="A2376" s="116"/>
      <c r="C2376" s="116"/>
      <c r="D2376" s="116"/>
      <c r="M2376" s="116"/>
    </row>
    <row r="2377" spans="1:13" x14ac:dyDescent="0.35">
      <c r="A2377" s="116"/>
      <c r="C2377" s="116"/>
      <c r="D2377" s="116"/>
      <c r="M2377" s="116"/>
    </row>
    <row r="2378" spans="1:13" x14ac:dyDescent="0.35">
      <c r="A2378" s="116"/>
      <c r="C2378" s="116"/>
      <c r="D2378" s="116"/>
      <c r="M2378" s="116"/>
    </row>
    <row r="2379" spans="1:13" x14ac:dyDescent="0.35">
      <c r="A2379" s="116"/>
      <c r="C2379" s="116"/>
      <c r="D2379" s="116"/>
      <c r="M2379" s="116"/>
    </row>
    <row r="2380" spans="1:13" x14ac:dyDescent="0.35">
      <c r="A2380" s="116"/>
      <c r="C2380" s="116"/>
      <c r="D2380" s="116"/>
      <c r="M2380" s="116"/>
    </row>
    <row r="2381" spans="1:13" x14ac:dyDescent="0.35">
      <c r="A2381" s="116"/>
      <c r="C2381" s="116"/>
      <c r="D2381" s="116"/>
      <c r="M2381" s="116"/>
    </row>
    <row r="2382" spans="1:13" x14ac:dyDescent="0.35">
      <c r="A2382" s="116"/>
      <c r="C2382" s="116"/>
      <c r="D2382" s="116"/>
      <c r="M2382" s="116"/>
    </row>
    <row r="2383" spans="1:13" x14ac:dyDescent="0.35">
      <c r="A2383" s="116"/>
      <c r="C2383" s="116"/>
      <c r="D2383" s="116"/>
      <c r="M2383" s="116"/>
    </row>
    <row r="2384" spans="1:13" x14ac:dyDescent="0.35">
      <c r="A2384" s="116"/>
      <c r="C2384" s="116"/>
      <c r="D2384" s="116"/>
      <c r="M2384" s="116"/>
    </row>
    <row r="2385" spans="1:13" x14ac:dyDescent="0.35">
      <c r="A2385" s="116"/>
      <c r="C2385" s="116"/>
      <c r="D2385" s="116"/>
      <c r="M2385" s="116"/>
    </row>
    <row r="2386" spans="1:13" x14ac:dyDescent="0.35">
      <c r="A2386" s="116"/>
      <c r="C2386" s="116"/>
      <c r="D2386" s="116"/>
      <c r="M2386" s="116"/>
    </row>
    <row r="2387" spans="1:13" x14ac:dyDescent="0.35">
      <c r="A2387" s="116"/>
      <c r="C2387" s="116"/>
      <c r="D2387" s="116"/>
      <c r="M2387" s="116"/>
    </row>
    <row r="2388" spans="1:13" x14ac:dyDescent="0.35">
      <c r="A2388" s="116"/>
      <c r="C2388" s="116"/>
      <c r="D2388" s="116"/>
      <c r="M2388" s="116"/>
    </row>
    <row r="2389" spans="1:13" x14ac:dyDescent="0.35">
      <c r="A2389" s="116"/>
      <c r="C2389" s="116"/>
      <c r="D2389" s="116"/>
      <c r="M2389" s="116"/>
    </row>
    <row r="2390" spans="1:13" x14ac:dyDescent="0.35">
      <c r="A2390" s="116"/>
      <c r="C2390" s="116"/>
      <c r="D2390" s="116"/>
      <c r="M2390" s="116"/>
    </row>
    <row r="2391" spans="1:13" x14ac:dyDescent="0.35">
      <c r="A2391" s="116"/>
      <c r="C2391" s="116"/>
      <c r="D2391" s="116"/>
      <c r="M2391" s="116"/>
    </row>
    <row r="2392" spans="1:13" x14ac:dyDescent="0.35">
      <c r="A2392" s="116"/>
      <c r="C2392" s="116"/>
      <c r="D2392" s="116"/>
      <c r="M2392" s="116"/>
    </row>
    <row r="2393" spans="1:13" x14ac:dyDescent="0.35">
      <c r="A2393" s="116"/>
      <c r="C2393" s="116"/>
      <c r="D2393" s="116"/>
      <c r="M2393" s="116"/>
    </row>
    <row r="2394" spans="1:13" x14ac:dyDescent="0.35">
      <c r="A2394" s="116"/>
      <c r="C2394" s="116"/>
      <c r="D2394" s="116"/>
      <c r="M2394" s="116"/>
    </row>
    <row r="2395" spans="1:13" x14ac:dyDescent="0.35">
      <c r="A2395" s="116"/>
      <c r="C2395" s="116"/>
      <c r="D2395" s="116"/>
      <c r="M2395" s="116"/>
    </row>
    <row r="2396" spans="1:13" x14ac:dyDescent="0.35">
      <c r="A2396" s="116"/>
      <c r="C2396" s="116"/>
      <c r="D2396" s="116"/>
      <c r="M2396" s="116"/>
    </row>
    <row r="2397" spans="1:13" x14ac:dyDescent="0.35">
      <c r="A2397" s="116"/>
      <c r="C2397" s="116"/>
      <c r="D2397" s="116"/>
      <c r="M2397" s="116"/>
    </row>
    <row r="2398" spans="1:13" x14ac:dyDescent="0.35">
      <c r="A2398" s="116"/>
      <c r="C2398" s="116"/>
      <c r="D2398" s="116"/>
      <c r="M2398" s="116"/>
    </row>
    <row r="2399" spans="1:13" x14ac:dyDescent="0.35">
      <c r="A2399" s="116"/>
      <c r="C2399" s="116"/>
      <c r="D2399" s="116"/>
      <c r="M2399" s="116"/>
    </row>
    <row r="2400" spans="1:13" x14ac:dyDescent="0.35">
      <c r="A2400" s="116"/>
      <c r="C2400" s="116"/>
      <c r="D2400" s="116"/>
      <c r="M2400" s="116"/>
    </row>
    <row r="2401" spans="1:13" x14ac:dyDescent="0.35">
      <c r="A2401" s="116"/>
      <c r="C2401" s="116"/>
      <c r="D2401" s="116"/>
      <c r="M2401" s="116"/>
    </row>
    <row r="2402" spans="1:13" x14ac:dyDescent="0.35">
      <c r="A2402" s="116"/>
      <c r="C2402" s="116"/>
      <c r="D2402" s="116"/>
      <c r="M2402" s="116"/>
    </row>
    <row r="2403" spans="1:13" x14ac:dyDescent="0.35">
      <c r="A2403" s="116"/>
      <c r="C2403" s="116"/>
      <c r="D2403" s="116"/>
      <c r="M2403" s="116"/>
    </row>
    <row r="2404" spans="1:13" x14ac:dyDescent="0.35">
      <c r="A2404" s="116"/>
      <c r="C2404" s="116"/>
      <c r="D2404" s="116"/>
      <c r="M2404" s="116"/>
    </row>
    <row r="2405" spans="1:13" x14ac:dyDescent="0.35">
      <c r="A2405" s="116"/>
      <c r="C2405" s="116"/>
      <c r="D2405" s="116"/>
      <c r="M2405" s="116"/>
    </row>
    <row r="2406" spans="1:13" x14ac:dyDescent="0.35">
      <c r="A2406" s="116"/>
      <c r="C2406" s="116"/>
      <c r="D2406" s="116"/>
      <c r="M2406" s="116"/>
    </row>
    <row r="2407" spans="1:13" x14ac:dyDescent="0.35">
      <c r="A2407" s="116"/>
      <c r="C2407" s="116"/>
      <c r="D2407" s="116"/>
      <c r="M2407" s="116"/>
    </row>
    <row r="2408" spans="1:13" x14ac:dyDescent="0.35">
      <c r="A2408" s="116"/>
      <c r="C2408" s="116"/>
      <c r="D2408" s="116"/>
      <c r="M2408" s="116"/>
    </row>
    <row r="2409" spans="1:13" x14ac:dyDescent="0.35">
      <c r="A2409" s="116"/>
      <c r="C2409" s="116"/>
      <c r="D2409" s="116"/>
      <c r="M2409" s="116"/>
    </row>
    <row r="2410" spans="1:13" x14ac:dyDescent="0.35">
      <c r="A2410" s="116"/>
      <c r="C2410" s="116"/>
      <c r="D2410" s="116"/>
      <c r="M2410" s="116"/>
    </row>
    <row r="2411" spans="1:13" x14ac:dyDescent="0.35">
      <c r="A2411" s="116"/>
      <c r="C2411" s="116"/>
      <c r="D2411" s="116"/>
      <c r="M2411" s="116"/>
    </row>
    <row r="2412" spans="1:13" x14ac:dyDescent="0.35">
      <c r="A2412" s="116"/>
      <c r="C2412" s="116"/>
      <c r="D2412" s="116"/>
      <c r="M2412" s="116"/>
    </row>
    <row r="2413" spans="1:13" x14ac:dyDescent="0.35">
      <c r="A2413" s="116"/>
      <c r="C2413" s="116"/>
      <c r="D2413" s="116"/>
      <c r="M2413" s="116"/>
    </row>
    <row r="2414" spans="1:13" x14ac:dyDescent="0.35">
      <c r="A2414" s="116"/>
      <c r="C2414" s="116"/>
      <c r="D2414" s="116"/>
      <c r="M2414" s="116"/>
    </row>
    <row r="2415" spans="1:13" x14ac:dyDescent="0.35">
      <c r="A2415" s="116"/>
      <c r="C2415" s="116"/>
      <c r="D2415" s="116"/>
      <c r="M2415" s="116"/>
    </row>
    <row r="2416" spans="1:13" x14ac:dyDescent="0.35">
      <c r="A2416" s="116"/>
      <c r="C2416" s="116"/>
      <c r="D2416" s="116"/>
      <c r="M2416" s="116"/>
    </row>
    <row r="2417" spans="1:13" x14ac:dyDescent="0.35">
      <c r="A2417" s="116"/>
      <c r="C2417" s="116"/>
      <c r="D2417" s="116"/>
      <c r="M2417" s="116"/>
    </row>
    <row r="2418" spans="1:13" x14ac:dyDescent="0.35">
      <c r="A2418" s="116"/>
      <c r="C2418" s="116"/>
      <c r="D2418" s="116"/>
      <c r="M2418" s="116"/>
    </row>
    <row r="2419" spans="1:13" x14ac:dyDescent="0.35">
      <c r="A2419" s="116"/>
      <c r="C2419" s="116"/>
      <c r="D2419" s="116"/>
      <c r="M2419" s="116"/>
    </row>
    <row r="2420" spans="1:13" x14ac:dyDescent="0.35">
      <c r="A2420" s="116"/>
      <c r="C2420" s="116"/>
      <c r="D2420" s="116"/>
      <c r="M2420" s="116"/>
    </row>
    <row r="2421" spans="1:13" x14ac:dyDescent="0.35">
      <c r="A2421" s="116"/>
      <c r="C2421" s="116"/>
      <c r="D2421" s="116"/>
      <c r="M2421" s="116"/>
    </row>
    <row r="2422" spans="1:13" x14ac:dyDescent="0.35">
      <c r="A2422" s="116"/>
      <c r="C2422" s="116"/>
      <c r="D2422" s="116"/>
      <c r="M2422" s="116"/>
    </row>
    <row r="2423" spans="1:13" x14ac:dyDescent="0.35">
      <c r="A2423" s="116"/>
      <c r="C2423" s="116"/>
      <c r="D2423" s="116"/>
      <c r="M2423" s="116"/>
    </row>
    <row r="2424" spans="1:13" x14ac:dyDescent="0.35">
      <c r="A2424" s="116"/>
      <c r="C2424" s="116"/>
      <c r="D2424" s="116"/>
      <c r="M2424" s="116"/>
    </row>
    <row r="2425" spans="1:13" x14ac:dyDescent="0.35">
      <c r="A2425" s="116"/>
      <c r="C2425" s="116"/>
      <c r="D2425" s="116"/>
      <c r="M2425" s="116"/>
    </row>
    <row r="2426" spans="1:13" x14ac:dyDescent="0.35">
      <c r="A2426" s="116"/>
      <c r="C2426" s="116"/>
      <c r="D2426" s="116"/>
      <c r="M2426" s="116"/>
    </row>
    <row r="2427" spans="1:13" x14ac:dyDescent="0.35">
      <c r="A2427" s="116"/>
      <c r="C2427" s="116"/>
      <c r="D2427" s="116"/>
      <c r="M2427" s="116"/>
    </row>
    <row r="2428" spans="1:13" x14ac:dyDescent="0.35">
      <c r="A2428" s="116"/>
      <c r="C2428" s="116"/>
      <c r="D2428" s="116"/>
      <c r="M2428" s="116"/>
    </row>
    <row r="2429" spans="1:13" x14ac:dyDescent="0.35">
      <c r="A2429" s="116"/>
      <c r="C2429" s="116"/>
      <c r="D2429" s="116"/>
      <c r="M2429" s="116"/>
    </row>
    <row r="2430" spans="1:13" x14ac:dyDescent="0.35">
      <c r="A2430" s="116"/>
      <c r="C2430" s="116"/>
      <c r="D2430" s="116"/>
      <c r="M2430" s="116"/>
    </row>
    <row r="2431" spans="1:13" x14ac:dyDescent="0.35">
      <c r="A2431" s="116"/>
      <c r="C2431" s="116"/>
      <c r="D2431" s="116"/>
      <c r="M2431" s="116"/>
    </row>
    <row r="2432" spans="1:13" x14ac:dyDescent="0.35">
      <c r="A2432" s="116"/>
      <c r="C2432" s="116"/>
      <c r="D2432" s="116"/>
      <c r="M2432" s="116"/>
    </row>
    <row r="2433" spans="1:13" x14ac:dyDescent="0.35">
      <c r="A2433" s="116"/>
      <c r="C2433" s="116"/>
      <c r="D2433" s="116"/>
      <c r="M2433" s="116"/>
    </row>
    <row r="2434" spans="1:13" x14ac:dyDescent="0.35">
      <c r="A2434" s="116"/>
      <c r="C2434" s="116"/>
      <c r="D2434" s="116"/>
      <c r="M2434" s="116"/>
    </row>
    <row r="2435" spans="1:13" x14ac:dyDescent="0.35">
      <c r="A2435" s="116"/>
      <c r="C2435" s="116"/>
      <c r="D2435" s="116"/>
      <c r="M2435" s="116"/>
    </row>
    <row r="2436" spans="1:13" x14ac:dyDescent="0.35">
      <c r="A2436" s="116"/>
      <c r="C2436" s="116"/>
      <c r="D2436" s="116"/>
      <c r="M2436" s="116"/>
    </row>
    <row r="2437" spans="1:13" x14ac:dyDescent="0.35">
      <c r="A2437" s="116"/>
      <c r="C2437" s="116"/>
      <c r="D2437" s="116"/>
      <c r="M2437" s="116"/>
    </row>
    <row r="2438" spans="1:13" x14ac:dyDescent="0.35">
      <c r="A2438" s="116"/>
      <c r="C2438" s="116"/>
      <c r="D2438" s="116"/>
      <c r="M2438" s="116"/>
    </row>
    <row r="2439" spans="1:13" x14ac:dyDescent="0.35">
      <c r="A2439" s="116"/>
      <c r="C2439" s="116"/>
      <c r="D2439" s="116"/>
      <c r="M2439" s="116"/>
    </row>
    <row r="2440" spans="1:13" x14ac:dyDescent="0.35">
      <c r="A2440" s="116"/>
      <c r="C2440" s="116"/>
      <c r="D2440" s="116"/>
      <c r="M2440" s="116"/>
    </row>
    <row r="2441" spans="1:13" x14ac:dyDescent="0.35">
      <c r="A2441" s="116"/>
      <c r="C2441" s="116"/>
      <c r="D2441" s="116"/>
      <c r="M2441" s="116"/>
    </row>
    <row r="2442" spans="1:13" x14ac:dyDescent="0.35">
      <c r="A2442" s="116"/>
      <c r="C2442" s="116"/>
      <c r="D2442" s="116"/>
      <c r="M2442" s="116"/>
    </row>
    <row r="2443" spans="1:13" x14ac:dyDescent="0.35">
      <c r="A2443" s="116"/>
      <c r="C2443" s="116"/>
      <c r="D2443" s="116"/>
      <c r="M2443" s="116"/>
    </row>
    <row r="2444" spans="1:13" x14ac:dyDescent="0.35">
      <c r="A2444" s="116"/>
      <c r="C2444" s="116"/>
      <c r="D2444" s="116"/>
      <c r="M2444" s="116"/>
    </row>
    <row r="2445" spans="1:13" x14ac:dyDescent="0.35">
      <c r="A2445" s="116"/>
      <c r="C2445" s="116"/>
      <c r="D2445" s="116"/>
      <c r="M2445" s="116"/>
    </row>
    <row r="2446" spans="1:13" x14ac:dyDescent="0.35">
      <c r="A2446" s="116"/>
      <c r="C2446" s="116"/>
      <c r="D2446" s="116"/>
      <c r="M2446" s="116"/>
    </row>
    <row r="2447" spans="1:13" x14ac:dyDescent="0.35">
      <c r="A2447" s="116"/>
      <c r="C2447" s="116"/>
      <c r="D2447" s="116"/>
      <c r="M2447" s="116"/>
    </row>
    <row r="2448" spans="1:13" x14ac:dyDescent="0.35">
      <c r="A2448" s="116"/>
      <c r="C2448" s="116"/>
      <c r="D2448" s="116"/>
      <c r="M2448" s="116"/>
    </row>
    <row r="2449" spans="1:13" x14ac:dyDescent="0.35">
      <c r="A2449" s="116"/>
      <c r="C2449" s="116"/>
      <c r="D2449" s="116"/>
      <c r="M2449" s="116"/>
    </row>
    <row r="2450" spans="1:13" x14ac:dyDescent="0.35">
      <c r="A2450" s="116"/>
      <c r="C2450" s="116"/>
      <c r="D2450" s="116"/>
      <c r="M2450" s="116"/>
    </row>
    <row r="2451" spans="1:13" x14ac:dyDescent="0.35">
      <c r="A2451" s="116"/>
      <c r="C2451" s="116"/>
      <c r="D2451" s="116"/>
      <c r="M2451" s="116"/>
    </row>
    <row r="2452" spans="1:13" x14ac:dyDescent="0.35">
      <c r="A2452" s="116"/>
      <c r="C2452" s="116"/>
      <c r="D2452" s="116"/>
      <c r="M2452" s="116"/>
    </row>
    <row r="2453" spans="1:13" x14ac:dyDescent="0.35">
      <c r="A2453" s="116"/>
      <c r="C2453" s="116"/>
      <c r="D2453" s="116"/>
      <c r="M2453" s="116"/>
    </row>
    <row r="2454" spans="1:13" x14ac:dyDescent="0.35">
      <c r="A2454" s="116"/>
      <c r="C2454" s="116"/>
      <c r="D2454" s="116"/>
      <c r="M2454" s="116"/>
    </row>
    <row r="2455" spans="1:13" x14ac:dyDescent="0.35">
      <c r="A2455" s="116"/>
      <c r="C2455" s="116"/>
      <c r="D2455" s="116"/>
      <c r="M2455" s="116"/>
    </row>
    <row r="2456" spans="1:13" x14ac:dyDescent="0.35">
      <c r="A2456" s="116"/>
      <c r="C2456" s="116"/>
      <c r="D2456" s="116"/>
      <c r="M2456" s="116"/>
    </row>
    <row r="2457" spans="1:13" x14ac:dyDescent="0.35">
      <c r="A2457" s="116"/>
      <c r="C2457" s="116"/>
      <c r="D2457" s="116"/>
      <c r="M2457" s="116"/>
    </row>
    <row r="2458" spans="1:13" x14ac:dyDescent="0.35">
      <c r="A2458" s="116"/>
      <c r="C2458" s="116"/>
      <c r="D2458" s="116"/>
      <c r="M2458" s="116"/>
    </row>
    <row r="2459" spans="1:13" x14ac:dyDescent="0.35">
      <c r="A2459" s="116"/>
      <c r="C2459" s="116"/>
      <c r="D2459" s="116"/>
      <c r="M2459" s="116"/>
    </row>
    <row r="2460" spans="1:13" x14ac:dyDescent="0.35">
      <c r="A2460" s="116"/>
      <c r="C2460" s="116"/>
      <c r="D2460" s="116"/>
      <c r="M2460" s="116"/>
    </row>
    <row r="2461" spans="1:13" x14ac:dyDescent="0.35">
      <c r="A2461" s="116"/>
      <c r="C2461" s="116"/>
      <c r="D2461" s="116"/>
      <c r="M2461" s="116"/>
    </row>
    <row r="2462" spans="1:13" x14ac:dyDescent="0.35">
      <c r="A2462" s="116"/>
      <c r="C2462" s="116"/>
      <c r="D2462" s="116"/>
      <c r="M2462" s="116"/>
    </row>
    <row r="2463" spans="1:13" x14ac:dyDescent="0.35">
      <c r="A2463" s="116"/>
      <c r="C2463" s="116"/>
      <c r="D2463" s="116"/>
      <c r="M2463" s="116"/>
    </row>
    <row r="2464" spans="1:13" x14ac:dyDescent="0.35">
      <c r="A2464" s="116"/>
      <c r="C2464" s="116"/>
      <c r="D2464" s="116"/>
      <c r="M2464" s="116"/>
    </row>
    <row r="2465" spans="1:13" x14ac:dyDescent="0.35">
      <c r="A2465" s="116"/>
      <c r="C2465" s="116"/>
      <c r="D2465" s="116"/>
      <c r="M2465" s="116"/>
    </row>
    <row r="2466" spans="1:13" x14ac:dyDescent="0.35">
      <c r="A2466" s="116"/>
      <c r="C2466" s="116"/>
      <c r="D2466" s="116"/>
      <c r="M2466" s="116"/>
    </row>
    <row r="2467" spans="1:13" x14ac:dyDescent="0.35">
      <c r="A2467" s="116"/>
      <c r="C2467" s="116"/>
      <c r="D2467" s="116"/>
      <c r="M2467" s="116"/>
    </row>
    <row r="2468" spans="1:13" x14ac:dyDescent="0.35">
      <c r="A2468" s="116"/>
      <c r="C2468" s="116"/>
      <c r="D2468" s="116"/>
      <c r="M2468" s="116"/>
    </row>
    <row r="2469" spans="1:13" x14ac:dyDescent="0.35">
      <c r="A2469" s="116"/>
      <c r="C2469" s="116"/>
      <c r="D2469" s="116"/>
      <c r="M2469" s="116"/>
    </row>
    <row r="2470" spans="1:13" x14ac:dyDescent="0.35">
      <c r="A2470" s="116"/>
      <c r="C2470" s="116"/>
      <c r="D2470" s="116"/>
      <c r="M2470" s="116"/>
    </row>
    <row r="2471" spans="1:13" x14ac:dyDescent="0.35">
      <c r="A2471" s="116"/>
      <c r="C2471" s="116"/>
      <c r="D2471" s="116"/>
      <c r="M2471" s="116"/>
    </row>
    <row r="2472" spans="1:13" x14ac:dyDescent="0.35">
      <c r="A2472" s="116"/>
      <c r="C2472" s="116"/>
      <c r="D2472" s="116"/>
      <c r="M2472" s="116"/>
    </row>
    <row r="2473" spans="1:13" x14ac:dyDescent="0.35">
      <c r="A2473" s="116"/>
      <c r="C2473" s="116"/>
      <c r="D2473" s="116"/>
      <c r="M2473" s="116"/>
    </row>
    <row r="2474" spans="1:13" x14ac:dyDescent="0.35">
      <c r="A2474" s="116"/>
      <c r="C2474" s="116"/>
      <c r="D2474" s="116"/>
      <c r="M2474" s="116"/>
    </row>
    <row r="2475" spans="1:13" x14ac:dyDescent="0.35">
      <c r="A2475" s="116"/>
      <c r="C2475" s="116"/>
      <c r="D2475" s="116"/>
      <c r="M2475" s="116"/>
    </row>
    <row r="2476" spans="1:13" x14ac:dyDescent="0.35">
      <c r="A2476" s="116"/>
      <c r="C2476" s="116"/>
      <c r="D2476" s="116"/>
      <c r="M2476" s="116"/>
    </row>
    <row r="2477" spans="1:13" x14ac:dyDescent="0.35">
      <c r="A2477" s="116"/>
      <c r="C2477" s="116"/>
      <c r="D2477" s="116"/>
      <c r="M2477" s="116"/>
    </row>
    <row r="2478" spans="1:13" x14ac:dyDescent="0.35">
      <c r="A2478" s="116"/>
      <c r="C2478" s="116"/>
      <c r="D2478" s="116"/>
      <c r="M2478" s="116"/>
    </row>
    <row r="2479" spans="1:13" x14ac:dyDescent="0.35">
      <c r="A2479" s="116"/>
      <c r="C2479" s="116"/>
      <c r="D2479" s="116"/>
      <c r="M2479" s="116"/>
    </row>
    <row r="2480" spans="1:13" x14ac:dyDescent="0.35">
      <c r="A2480" s="116"/>
      <c r="C2480" s="116"/>
      <c r="D2480" s="116"/>
      <c r="M2480" s="116"/>
    </row>
    <row r="2481" spans="1:13" x14ac:dyDescent="0.35">
      <c r="A2481" s="116"/>
      <c r="C2481" s="116"/>
      <c r="D2481" s="116"/>
      <c r="M2481" s="116"/>
    </row>
    <row r="2482" spans="1:13" x14ac:dyDescent="0.35">
      <c r="A2482" s="116"/>
      <c r="C2482" s="116"/>
      <c r="D2482" s="116"/>
      <c r="M2482" s="116"/>
    </row>
    <row r="2483" spans="1:13" x14ac:dyDescent="0.35">
      <c r="A2483" s="116"/>
      <c r="C2483" s="116"/>
      <c r="D2483" s="116"/>
      <c r="M2483" s="116"/>
    </row>
    <row r="2484" spans="1:13" x14ac:dyDescent="0.35">
      <c r="A2484" s="116"/>
      <c r="C2484" s="116"/>
      <c r="D2484" s="116"/>
      <c r="M2484" s="116"/>
    </row>
    <row r="2485" spans="1:13" x14ac:dyDescent="0.35">
      <c r="A2485" s="116"/>
      <c r="C2485" s="116"/>
      <c r="D2485" s="116"/>
      <c r="M2485" s="116"/>
    </row>
    <row r="2486" spans="1:13" x14ac:dyDescent="0.35">
      <c r="A2486" s="116"/>
      <c r="C2486" s="116"/>
      <c r="D2486" s="116"/>
      <c r="M2486" s="116"/>
    </row>
    <row r="2487" spans="1:13" x14ac:dyDescent="0.35">
      <c r="A2487" s="116"/>
      <c r="C2487" s="116"/>
      <c r="D2487" s="116"/>
      <c r="M2487" s="116"/>
    </row>
    <row r="2488" spans="1:13" x14ac:dyDescent="0.35">
      <c r="A2488" s="116"/>
      <c r="C2488" s="116"/>
      <c r="D2488" s="116"/>
      <c r="M2488" s="116"/>
    </row>
    <row r="2489" spans="1:13" x14ac:dyDescent="0.35">
      <c r="A2489" s="116"/>
      <c r="C2489" s="116"/>
      <c r="D2489" s="116"/>
      <c r="M2489" s="116"/>
    </row>
    <row r="2490" spans="1:13" x14ac:dyDescent="0.35">
      <c r="A2490" s="116"/>
      <c r="C2490" s="116"/>
      <c r="D2490" s="116"/>
      <c r="M2490" s="116"/>
    </row>
    <row r="2491" spans="1:13" x14ac:dyDescent="0.35">
      <c r="A2491" s="116"/>
      <c r="C2491" s="116"/>
      <c r="D2491" s="116"/>
      <c r="M2491" s="116"/>
    </row>
    <row r="2492" spans="1:13" x14ac:dyDescent="0.35">
      <c r="A2492" s="116"/>
      <c r="C2492" s="116"/>
      <c r="D2492" s="116"/>
      <c r="M2492" s="116"/>
    </row>
    <row r="2493" spans="1:13" x14ac:dyDescent="0.35">
      <c r="A2493" s="116"/>
      <c r="C2493" s="116"/>
      <c r="D2493" s="116"/>
      <c r="M2493" s="116"/>
    </row>
    <row r="2494" spans="1:13" x14ac:dyDescent="0.35">
      <c r="A2494" s="116"/>
      <c r="C2494" s="116"/>
      <c r="D2494" s="116"/>
      <c r="M2494" s="116"/>
    </row>
    <row r="2495" spans="1:13" x14ac:dyDescent="0.35">
      <c r="A2495" s="116"/>
      <c r="C2495" s="116"/>
      <c r="D2495" s="116"/>
      <c r="M2495" s="116"/>
    </row>
    <row r="2496" spans="1:13" x14ac:dyDescent="0.35">
      <c r="A2496" s="116"/>
      <c r="C2496" s="116"/>
      <c r="D2496" s="116"/>
      <c r="M2496" s="116"/>
    </row>
    <row r="2497" spans="1:13" x14ac:dyDescent="0.35">
      <c r="A2497" s="116"/>
      <c r="C2497" s="116"/>
      <c r="D2497" s="116"/>
      <c r="M2497" s="116"/>
    </row>
    <row r="2498" spans="1:13" x14ac:dyDescent="0.35">
      <c r="A2498" s="116"/>
      <c r="C2498" s="116"/>
      <c r="D2498" s="116"/>
      <c r="M2498" s="116"/>
    </row>
    <row r="2499" spans="1:13" x14ac:dyDescent="0.35">
      <c r="A2499" s="116"/>
      <c r="C2499" s="116"/>
      <c r="D2499" s="116"/>
      <c r="M2499" s="116"/>
    </row>
    <row r="2500" spans="1:13" x14ac:dyDescent="0.35">
      <c r="A2500" s="116"/>
      <c r="C2500" s="116"/>
      <c r="D2500" s="116"/>
      <c r="M2500" s="116"/>
    </row>
    <row r="2501" spans="1:13" x14ac:dyDescent="0.35">
      <c r="A2501" s="116"/>
      <c r="C2501" s="116"/>
      <c r="D2501" s="116"/>
      <c r="M2501" s="116"/>
    </row>
    <row r="2502" spans="1:13" x14ac:dyDescent="0.35">
      <c r="A2502" s="116"/>
      <c r="C2502" s="116"/>
      <c r="D2502" s="116"/>
      <c r="M2502" s="116"/>
    </row>
    <row r="2503" spans="1:13" x14ac:dyDescent="0.35">
      <c r="A2503" s="116"/>
      <c r="C2503" s="116"/>
      <c r="D2503" s="116"/>
      <c r="M2503" s="116"/>
    </row>
    <row r="2504" spans="1:13" x14ac:dyDescent="0.35">
      <c r="A2504" s="116"/>
      <c r="C2504" s="116"/>
      <c r="D2504" s="116"/>
      <c r="M2504" s="116"/>
    </row>
    <row r="2505" spans="1:13" x14ac:dyDescent="0.35">
      <c r="A2505" s="116"/>
      <c r="C2505" s="116"/>
      <c r="D2505" s="116"/>
      <c r="M2505" s="116"/>
    </row>
    <row r="2506" spans="1:13" x14ac:dyDescent="0.35">
      <c r="A2506" s="116"/>
      <c r="C2506" s="116"/>
      <c r="D2506" s="116"/>
      <c r="M2506" s="116"/>
    </row>
    <row r="2507" spans="1:13" x14ac:dyDescent="0.35">
      <c r="A2507" s="116"/>
      <c r="C2507" s="116"/>
      <c r="D2507" s="116"/>
      <c r="M2507" s="116"/>
    </row>
    <row r="2508" spans="1:13" x14ac:dyDescent="0.35">
      <c r="A2508" s="116"/>
      <c r="C2508" s="116"/>
      <c r="D2508" s="116"/>
      <c r="M2508" s="116"/>
    </row>
    <row r="2509" spans="1:13" x14ac:dyDescent="0.35">
      <c r="A2509" s="116"/>
      <c r="C2509" s="116"/>
      <c r="D2509" s="116"/>
      <c r="M2509" s="116"/>
    </row>
    <row r="2510" spans="1:13" x14ac:dyDescent="0.35">
      <c r="A2510" s="116"/>
      <c r="C2510" s="116"/>
      <c r="D2510" s="116"/>
      <c r="M2510" s="116"/>
    </row>
    <row r="2511" spans="1:13" x14ac:dyDescent="0.35">
      <c r="A2511" s="116"/>
      <c r="C2511" s="116"/>
      <c r="D2511" s="116"/>
      <c r="M2511" s="116"/>
    </row>
    <row r="2512" spans="1:13" x14ac:dyDescent="0.35">
      <c r="A2512" s="116"/>
      <c r="C2512" s="116"/>
      <c r="D2512" s="116"/>
      <c r="M2512" s="116"/>
    </row>
    <row r="2513" spans="1:13" x14ac:dyDescent="0.35">
      <c r="A2513" s="116"/>
      <c r="C2513" s="116"/>
      <c r="D2513" s="116"/>
      <c r="M2513" s="116"/>
    </row>
    <row r="2514" spans="1:13" x14ac:dyDescent="0.35">
      <c r="A2514" s="116"/>
      <c r="C2514" s="116"/>
      <c r="D2514" s="116"/>
      <c r="M2514" s="116"/>
    </row>
    <row r="2515" spans="1:13" x14ac:dyDescent="0.35">
      <c r="A2515" s="116"/>
      <c r="C2515" s="116"/>
      <c r="D2515" s="116"/>
      <c r="M2515" s="116"/>
    </row>
    <row r="2516" spans="1:13" x14ac:dyDescent="0.35">
      <c r="A2516" s="116"/>
      <c r="C2516" s="116"/>
      <c r="D2516" s="116"/>
      <c r="M2516" s="116"/>
    </row>
    <row r="2517" spans="1:13" x14ac:dyDescent="0.35">
      <c r="A2517" s="116"/>
      <c r="C2517" s="116"/>
      <c r="D2517" s="116"/>
      <c r="M2517" s="116"/>
    </row>
    <row r="2518" spans="1:13" x14ac:dyDescent="0.35">
      <c r="A2518" s="116"/>
      <c r="C2518" s="116"/>
      <c r="D2518" s="116"/>
      <c r="M2518" s="116"/>
    </row>
    <row r="2519" spans="1:13" x14ac:dyDescent="0.35">
      <c r="A2519" s="116"/>
      <c r="C2519" s="116"/>
      <c r="D2519" s="116"/>
      <c r="M2519" s="116"/>
    </row>
    <row r="2520" spans="1:13" x14ac:dyDescent="0.35">
      <c r="A2520" s="116"/>
      <c r="C2520" s="116"/>
      <c r="D2520" s="116"/>
      <c r="M2520" s="116"/>
    </row>
    <row r="2521" spans="1:13" x14ac:dyDescent="0.35">
      <c r="A2521" s="116"/>
      <c r="C2521" s="116"/>
      <c r="D2521" s="116"/>
      <c r="M2521" s="116"/>
    </row>
    <row r="2522" spans="1:13" x14ac:dyDescent="0.35">
      <c r="A2522" s="116"/>
      <c r="C2522" s="116"/>
      <c r="D2522" s="116"/>
      <c r="M2522" s="116"/>
    </row>
    <row r="2523" spans="1:13" x14ac:dyDescent="0.35">
      <c r="A2523" s="116"/>
      <c r="C2523" s="116"/>
      <c r="D2523" s="116"/>
      <c r="M2523" s="116"/>
    </row>
    <row r="2524" spans="1:13" x14ac:dyDescent="0.35">
      <c r="A2524" s="116"/>
      <c r="C2524" s="116"/>
      <c r="D2524" s="116"/>
      <c r="M2524" s="116"/>
    </row>
    <row r="2525" spans="1:13" x14ac:dyDescent="0.35">
      <c r="A2525" s="116"/>
      <c r="C2525" s="116"/>
      <c r="D2525" s="116"/>
      <c r="M2525" s="116"/>
    </row>
    <row r="2526" spans="1:13" x14ac:dyDescent="0.35">
      <c r="A2526" s="116"/>
      <c r="C2526" s="116"/>
      <c r="D2526" s="116"/>
      <c r="M2526" s="116"/>
    </row>
    <row r="2527" spans="1:13" x14ac:dyDescent="0.35">
      <c r="A2527" s="116"/>
      <c r="C2527" s="116"/>
      <c r="D2527" s="116"/>
      <c r="M2527" s="116"/>
    </row>
    <row r="2528" spans="1:13" x14ac:dyDescent="0.35">
      <c r="A2528" s="116"/>
      <c r="C2528" s="116"/>
      <c r="D2528" s="116"/>
      <c r="M2528" s="116"/>
    </row>
    <row r="2529" spans="1:13" x14ac:dyDescent="0.35">
      <c r="A2529" s="116"/>
      <c r="C2529" s="116"/>
      <c r="D2529" s="116"/>
      <c r="M2529" s="116"/>
    </row>
    <row r="2530" spans="1:13" x14ac:dyDescent="0.35">
      <c r="A2530" s="116"/>
      <c r="C2530" s="116"/>
      <c r="D2530" s="116"/>
      <c r="M2530" s="116"/>
    </row>
    <row r="2531" spans="1:13" x14ac:dyDescent="0.35">
      <c r="A2531" s="116"/>
      <c r="C2531" s="116"/>
      <c r="D2531" s="116"/>
      <c r="M2531" s="116"/>
    </row>
    <row r="2532" spans="1:13" x14ac:dyDescent="0.35">
      <c r="A2532" s="116"/>
      <c r="C2532" s="116"/>
      <c r="D2532" s="116"/>
      <c r="M2532" s="116"/>
    </row>
    <row r="2533" spans="1:13" x14ac:dyDescent="0.35">
      <c r="A2533" s="116"/>
      <c r="C2533" s="116"/>
      <c r="D2533" s="116"/>
      <c r="M2533" s="116"/>
    </row>
    <row r="2534" spans="1:13" x14ac:dyDescent="0.35">
      <c r="A2534" s="116"/>
      <c r="C2534" s="116"/>
      <c r="D2534" s="116"/>
      <c r="M2534" s="116"/>
    </row>
    <row r="2535" spans="1:13" x14ac:dyDescent="0.35">
      <c r="A2535" s="116"/>
      <c r="C2535" s="116"/>
      <c r="D2535" s="116"/>
      <c r="M2535" s="116"/>
    </row>
    <row r="2536" spans="1:13" x14ac:dyDescent="0.35">
      <c r="A2536" s="116"/>
      <c r="C2536" s="116"/>
      <c r="D2536" s="116"/>
      <c r="M2536" s="116"/>
    </row>
    <row r="2537" spans="1:13" x14ac:dyDescent="0.35">
      <c r="A2537" s="116"/>
      <c r="C2537" s="116"/>
      <c r="D2537" s="116"/>
      <c r="M2537" s="116"/>
    </row>
    <row r="2538" spans="1:13" x14ac:dyDescent="0.35">
      <c r="A2538" s="116"/>
      <c r="C2538" s="116"/>
      <c r="D2538" s="116"/>
      <c r="M2538" s="116"/>
    </row>
    <row r="2539" spans="1:13" x14ac:dyDescent="0.35">
      <c r="A2539" s="116"/>
      <c r="C2539" s="116"/>
      <c r="D2539" s="116"/>
      <c r="M2539" s="116"/>
    </row>
    <row r="2540" spans="1:13" x14ac:dyDescent="0.35">
      <c r="A2540" s="116"/>
      <c r="C2540" s="116"/>
      <c r="D2540" s="116"/>
      <c r="M2540" s="116"/>
    </row>
    <row r="2541" spans="1:13" x14ac:dyDescent="0.35">
      <c r="A2541" s="116"/>
      <c r="C2541" s="116"/>
      <c r="D2541" s="116"/>
      <c r="M2541" s="116"/>
    </row>
    <row r="2542" spans="1:13" x14ac:dyDescent="0.35">
      <c r="A2542" s="116"/>
      <c r="C2542" s="116"/>
      <c r="D2542" s="116"/>
      <c r="M2542" s="116"/>
    </row>
    <row r="2543" spans="1:13" x14ac:dyDescent="0.35">
      <c r="A2543" s="116"/>
      <c r="C2543" s="116"/>
      <c r="D2543" s="116"/>
      <c r="M2543" s="116"/>
    </row>
    <row r="2544" spans="1:13" x14ac:dyDescent="0.35">
      <c r="A2544" s="116"/>
      <c r="C2544" s="116"/>
      <c r="D2544" s="116"/>
      <c r="M2544" s="116"/>
    </row>
    <row r="2545" spans="1:13" x14ac:dyDescent="0.35">
      <c r="A2545" s="116"/>
      <c r="C2545" s="116"/>
      <c r="D2545" s="116"/>
      <c r="M2545" s="116"/>
    </row>
    <row r="2546" spans="1:13" x14ac:dyDescent="0.35">
      <c r="A2546" s="116"/>
      <c r="C2546" s="116"/>
      <c r="D2546" s="116"/>
      <c r="M2546" s="116"/>
    </row>
    <row r="2547" spans="1:13" x14ac:dyDescent="0.35">
      <c r="A2547" s="116"/>
      <c r="C2547" s="116"/>
      <c r="D2547" s="116"/>
      <c r="M2547" s="116"/>
    </row>
    <row r="2548" spans="1:13" x14ac:dyDescent="0.35">
      <c r="A2548" s="116"/>
      <c r="C2548" s="116"/>
      <c r="D2548" s="116"/>
      <c r="M2548" s="116"/>
    </row>
    <row r="2549" spans="1:13" x14ac:dyDescent="0.35">
      <c r="A2549" s="116"/>
      <c r="C2549" s="116"/>
      <c r="D2549" s="116"/>
      <c r="M2549" s="116"/>
    </row>
    <row r="2550" spans="1:13" x14ac:dyDescent="0.35">
      <c r="A2550" s="116"/>
      <c r="C2550" s="116"/>
      <c r="D2550" s="116"/>
      <c r="M2550" s="116"/>
    </row>
    <row r="2551" spans="1:13" x14ac:dyDescent="0.35">
      <c r="A2551" s="116"/>
      <c r="C2551" s="116"/>
      <c r="D2551" s="116"/>
      <c r="M2551" s="116"/>
    </row>
    <row r="2552" spans="1:13" x14ac:dyDescent="0.35">
      <c r="A2552" s="116"/>
      <c r="C2552" s="116"/>
      <c r="D2552" s="116"/>
      <c r="M2552" s="116"/>
    </row>
    <row r="2553" spans="1:13" x14ac:dyDescent="0.35">
      <c r="A2553" s="116"/>
      <c r="C2553" s="116"/>
      <c r="D2553" s="116"/>
      <c r="M2553" s="116"/>
    </row>
    <row r="2554" spans="1:13" x14ac:dyDescent="0.35">
      <c r="A2554" s="116"/>
      <c r="C2554" s="116"/>
      <c r="D2554" s="116"/>
      <c r="M2554" s="116"/>
    </row>
    <row r="2555" spans="1:13" x14ac:dyDescent="0.35">
      <c r="A2555" s="116"/>
      <c r="C2555" s="116"/>
      <c r="D2555" s="116"/>
      <c r="M2555" s="116"/>
    </row>
    <row r="2556" spans="1:13" x14ac:dyDescent="0.35">
      <c r="A2556" s="116"/>
      <c r="C2556" s="116"/>
      <c r="D2556" s="116"/>
      <c r="M2556" s="116"/>
    </row>
    <row r="2557" spans="1:13" x14ac:dyDescent="0.35">
      <c r="A2557" s="116"/>
      <c r="C2557" s="116"/>
      <c r="D2557" s="116"/>
      <c r="M2557" s="116"/>
    </row>
    <row r="2558" spans="1:13" x14ac:dyDescent="0.35">
      <c r="A2558" s="116"/>
      <c r="C2558" s="116"/>
      <c r="D2558" s="116"/>
      <c r="M2558" s="116"/>
    </row>
    <row r="2559" spans="1:13" x14ac:dyDescent="0.35">
      <c r="A2559" s="116"/>
      <c r="C2559" s="116"/>
      <c r="D2559" s="116"/>
      <c r="M2559" s="116"/>
    </row>
    <row r="2560" spans="1:13" x14ac:dyDescent="0.35">
      <c r="A2560" s="116"/>
      <c r="C2560" s="116"/>
      <c r="D2560" s="116"/>
      <c r="M2560" s="116"/>
    </row>
    <row r="2561" spans="1:13" x14ac:dyDescent="0.35">
      <c r="A2561" s="116"/>
      <c r="C2561" s="116"/>
      <c r="D2561" s="116"/>
      <c r="M2561" s="116"/>
    </row>
    <row r="2562" spans="1:13" x14ac:dyDescent="0.35">
      <c r="A2562" s="116"/>
      <c r="C2562" s="116"/>
      <c r="D2562" s="116"/>
      <c r="M2562" s="116"/>
    </row>
    <row r="2563" spans="1:13" x14ac:dyDescent="0.35">
      <c r="A2563" s="116"/>
      <c r="C2563" s="116"/>
      <c r="D2563" s="116"/>
      <c r="M2563" s="116"/>
    </row>
    <row r="2564" spans="1:13" x14ac:dyDescent="0.35">
      <c r="A2564" s="116"/>
      <c r="C2564" s="116"/>
      <c r="D2564" s="116"/>
      <c r="M2564" s="116"/>
    </row>
    <row r="2565" spans="1:13" x14ac:dyDescent="0.35">
      <c r="A2565" s="116"/>
      <c r="C2565" s="116"/>
      <c r="D2565" s="116"/>
      <c r="M2565" s="116"/>
    </row>
    <row r="2566" spans="1:13" x14ac:dyDescent="0.35">
      <c r="A2566" s="116"/>
      <c r="C2566" s="116"/>
      <c r="D2566" s="116"/>
      <c r="M2566" s="116"/>
    </row>
    <row r="2567" spans="1:13" x14ac:dyDescent="0.35">
      <c r="A2567" s="116"/>
      <c r="C2567" s="116"/>
      <c r="D2567" s="116"/>
      <c r="M2567" s="116"/>
    </row>
    <row r="2568" spans="1:13" x14ac:dyDescent="0.35">
      <c r="A2568" s="116"/>
      <c r="C2568" s="116"/>
      <c r="D2568" s="116"/>
      <c r="M2568" s="116"/>
    </row>
    <row r="2569" spans="1:13" x14ac:dyDescent="0.35">
      <c r="A2569" s="116"/>
      <c r="C2569" s="116"/>
      <c r="D2569" s="116"/>
      <c r="M2569" s="116"/>
    </row>
    <row r="2570" spans="1:13" x14ac:dyDescent="0.35">
      <c r="A2570" s="116"/>
      <c r="C2570" s="116"/>
      <c r="D2570" s="116"/>
      <c r="M2570" s="116"/>
    </row>
    <row r="2571" spans="1:13" x14ac:dyDescent="0.35">
      <c r="A2571" s="116"/>
      <c r="C2571" s="116"/>
      <c r="D2571" s="116"/>
      <c r="M2571" s="116"/>
    </row>
    <row r="2572" spans="1:13" x14ac:dyDescent="0.35">
      <c r="A2572" s="116"/>
      <c r="C2572" s="116"/>
      <c r="D2572" s="116"/>
      <c r="M2572" s="116"/>
    </row>
    <row r="2573" spans="1:13" x14ac:dyDescent="0.35">
      <c r="A2573" s="116"/>
      <c r="C2573" s="116"/>
      <c r="D2573" s="116"/>
      <c r="M2573" s="116"/>
    </row>
    <row r="2574" spans="1:13" x14ac:dyDescent="0.35">
      <c r="A2574" s="116"/>
      <c r="C2574" s="116"/>
      <c r="D2574" s="116"/>
      <c r="M2574" s="116"/>
    </row>
    <row r="2575" spans="1:13" x14ac:dyDescent="0.35">
      <c r="A2575" s="116"/>
      <c r="C2575" s="116"/>
      <c r="D2575" s="116"/>
      <c r="M2575" s="116"/>
    </row>
    <row r="2576" spans="1:13" x14ac:dyDescent="0.35">
      <c r="A2576" s="116"/>
      <c r="C2576" s="116"/>
      <c r="D2576" s="116"/>
      <c r="M2576" s="116"/>
    </row>
    <row r="2577" spans="1:13" x14ac:dyDescent="0.35">
      <c r="A2577" s="116"/>
      <c r="C2577" s="116"/>
      <c r="D2577" s="116"/>
      <c r="M2577" s="116"/>
    </row>
    <row r="2578" spans="1:13" x14ac:dyDescent="0.35">
      <c r="A2578" s="116"/>
      <c r="C2578" s="116"/>
      <c r="D2578" s="116"/>
      <c r="M2578" s="116"/>
    </row>
    <row r="2579" spans="1:13" x14ac:dyDescent="0.35">
      <c r="A2579" s="116"/>
      <c r="C2579" s="116"/>
      <c r="D2579" s="116"/>
      <c r="M2579" s="116"/>
    </row>
    <row r="2580" spans="1:13" x14ac:dyDescent="0.35">
      <c r="A2580" s="116"/>
      <c r="C2580" s="116"/>
      <c r="D2580" s="116"/>
      <c r="M2580" s="116"/>
    </row>
    <row r="2581" spans="1:13" x14ac:dyDescent="0.35">
      <c r="A2581" s="116"/>
      <c r="C2581" s="116"/>
      <c r="D2581" s="116"/>
      <c r="M2581" s="116"/>
    </row>
    <row r="2582" spans="1:13" x14ac:dyDescent="0.35">
      <c r="A2582" s="116"/>
      <c r="C2582" s="116"/>
      <c r="D2582" s="116"/>
      <c r="M2582" s="116"/>
    </row>
    <row r="2583" spans="1:13" x14ac:dyDescent="0.35">
      <c r="A2583" s="116"/>
      <c r="C2583" s="116"/>
      <c r="D2583" s="116"/>
      <c r="M2583" s="116"/>
    </row>
    <row r="2584" spans="1:13" x14ac:dyDescent="0.35">
      <c r="A2584" s="116"/>
      <c r="C2584" s="116"/>
      <c r="D2584" s="116"/>
      <c r="M2584" s="116"/>
    </row>
    <row r="2585" spans="1:13" x14ac:dyDescent="0.35">
      <c r="A2585" s="116"/>
      <c r="C2585" s="116"/>
      <c r="D2585" s="116"/>
      <c r="M2585" s="116"/>
    </row>
    <row r="2586" spans="1:13" x14ac:dyDescent="0.35">
      <c r="A2586" s="116"/>
      <c r="C2586" s="116"/>
      <c r="D2586" s="116"/>
      <c r="M2586" s="116"/>
    </row>
    <row r="2587" spans="1:13" x14ac:dyDescent="0.35">
      <c r="A2587" s="116"/>
      <c r="C2587" s="116"/>
      <c r="D2587" s="116"/>
      <c r="M2587" s="116"/>
    </row>
    <row r="2588" spans="1:13" x14ac:dyDescent="0.35">
      <c r="A2588" s="116"/>
      <c r="C2588" s="116"/>
      <c r="D2588" s="116"/>
      <c r="M2588" s="116"/>
    </row>
    <row r="2589" spans="1:13" x14ac:dyDescent="0.35">
      <c r="A2589" s="116"/>
      <c r="C2589" s="116"/>
      <c r="D2589" s="116"/>
      <c r="M2589" s="116"/>
    </row>
    <row r="2590" spans="1:13" x14ac:dyDescent="0.35">
      <c r="A2590" s="116"/>
      <c r="C2590" s="116"/>
      <c r="D2590" s="116"/>
      <c r="M2590" s="116"/>
    </row>
    <row r="2591" spans="1:13" x14ac:dyDescent="0.35">
      <c r="A2591" s="116"/>
      <c r="C2591" s="116"/>
      <c r="D2591" s="116"/>
      <c r="M2591" s="116"/>
    </row>
    <row r="2592" spans="1:13" x14ac:dyDescent="0.35">
      <c r="A2592" s="116"/>
      <c r="C2592" s="116"/>
      <c r="D2592" s="116"/>
      <c r="M2592" s="116"/>
    </row>
    <row r="2593" spans="1:13" x14ac:dyDescent="0.35">
      <c r="A2593" s="116"/>
      <c r="C2593" s="116"/>
      <c r="D2593" s="116"/>
      <c r="M2593" s="116"/>
    </row>
    <row r="2594" spans="1:13" x14ac:dyDescent="0.35">
      <c r="A2594" s="116"/>
      <c r="C2594" s="116"/>
      <c r="D2594" s="116"/>
      <c r="M2594" s="116"/>
    </row>
    <row r="2595" spans="1:13" x14ac:dyDescent="0.35">
      <c r="A2595" s="116"/>
      <c r="C2595" s="116"/>
      <c r="D2595" s="116"/>
      <c r="M2595" s="116"/>
    </row>
    <row r="2596" spans="1:13" x14ac:dyDescent="0.35">
      <c r="A2596" s="116"/>
      <c r="C2596" s="116"/>
      <c r="D2596" s="116"/>
      <c r="M2596" s="116"/>
    </row>
    <row r="2597" spans="1:13" x14ac:dyDescent="0.35">
      <c r="A2597" s="116"/>
      <c r="C2597" s="116"/>
      <c r="D2597" s="116"/>
      <c r="M2597" s="116"/>
    </row>
    <row r="2598" spans="1:13" x14ac:dyDescent="0.35">
      <c r="A2598" s="116"/>
      <c r="C2598" s="116"/>
      <c r="D2598" s="116"/>
      <c r="M2598" s="116"/>
    </row>
    <row r="2599" spans="1:13" x14ac:dyDescent="0.35">
      <c r="A2599" s="116"/>
      <c r="C2599" s="116"/>
      <c r="D2599" s="116"/>
      <c r="M2599" s="116"/>
    </row>
    <row r="2600" spans="1:13" x14ac:dyDescent="0.35">
      <c r="A2600" s="116"/>
      <c r="C2600" s="116"/>
      <c r="D2600" s="116"/>
      <c r="M2600" s="116"/>
    </row>
    <row r="2601" spans="1:13" x14ac:dyDescent="0.35">
      <c r="A2601" s="116"/>
      <c r="C2601" s="116"/>
      <c r="D2601" s="116"/>
      <c r="M2601" s="116"/>
    </row>
    <row r="2602" spans="1:13" x14ac:dyDescent="0.35">
      <c r="A2602" s="116"/>
      <c r="C2602" s="116"/>
      <c r="D2602" s="116"/>
      <c r="M2602" s="116"/>
    </row>
    <row r="2603" spans="1:13" x14ac:dyDescent="0.35">
      <c r="A2603" s="116"/>
      <c r="C2603" s="116"/>
      <c r="D2603" s="116"/>
      <c r="M2603" s="116"/>
    </row>
    <row r="2604" spans="1:13" x14ac:dyDescent="0.35">
      <c r="A2604" s="116"/>
      <c r="C2604" s="116"/>
      <c r="D2604" s="116"/>
      <c r="M2604" s="116"/>
    </row>
    <row r="2605" spans="1:13" x14ac:dyDescent="0.35">
      <c r="A2605" s="116"/>
      <c r="C2605" s="116"/>
      <c r="D2605" s="116"/>
      <c r="M2605" s="116"/>
    </row>
    <row r="2606" spans="1:13" x14ac:dyDescent="0.35">
      <c r="A2606" s="116"/>
      <c r="C2606" s="116"/>
      <c r="D2606" s="116"/>
      <c r="M2606" s="116"/>
    </row>
    <row r="2607" spans="1:13" x14ac:dyDescent="0.35">
      <c r="A2607" s="116"/>
      <c r="C2607" s="116"/>
      <c r="D2607" s="116"/>
      <c r="M2607" s="116"/>
    </row>
    <row r="2608" spans="1:13" x14ac:dyDescent="0.35">
      <c r="A2608" s="116"/>
      <c r="C2608" s="116"/>
      <c r="D2608" s="116"/>
      <c r="M2608" s="116"/>
    </row>
    <row r="2609" spans="1:13" x14ac:dyDescent="0.35">
      <c r="A2609" s="116"/>
      <c r="C2609" s="116"/>
      <c r="D2609" s="116"/>
      <c r="M2609" s="116"/>
    </row>
    <row r="2610" spans="1:13" x14ac:dyDescent="0.35">
      <c r="A2610" s="116"/>
      <c r="C2610" s="116"/>
      <c r="D2610" s="116"/>
      <c r="M2610" s="116"/>
    </row>
    <row r="2611" spans="1:13" x14ac:dyDescent="0.35">
      <c r="A2611" s="116"/>
      <c r="C2611" s="116"/>
      <c r="D2611" s="116"/>
      <c r="M2611" s="116"/>
    </row>
    <row r="2612" spans="1:13" x14ac:dyDescent="0.35">
      <c r="A2612" s="116"/>
      <c r="C2612" s="116"/>
      <c r="D2612" s="116"/>
      <c r="M2612" s="116"/>
    </row>
    <row r="2613" spans="1:13" x14ac:dyDescent="0.35">
      <c r="A2613" s="116"/>
      <c r="C2613" s="116"/>
      <c r="D2613" s="116"/>
      <c r="M2613" s="116"/>
    </row>
    <row r="2614" spans="1:13" x14ac:dyDescent="0.35">
      <c r="A2614" s="116"/>
      <c r="C2614" s="116"/>
      <c r="D2614" s="116"/>
      <c r="M2614" s="116"/>
    </row>
    <row r="2615" spans="1:13" x14ac:dyDescent="0.35">
      <c r="A2615" s="116"/>
      <c r="C2615" s="116"/>
      <c r="D2615" s="116"/>
      <c r="M2615" s="116"/>
    </row>
    <row r="2616" spans="1:13" x14ac:dyDescent="0.35">
      <c r="A2616" s="116"/>
      <c r="C2616" s="116"/>
      <c r="D2616" s="116"/>
      <c r="M2616" s="116"/>
    </row>
    <row r="2617" spans="1:13" x14ac:dyDescent="0.35">
      <c r="A2617" s="116"/>
      <c r="C2617" s="116"/>
      <c r="D2617" s="116"/>
      <c r="M2617" s="116"/>
    </row>
    <row r="2618" spans="1:13" x14ac:dyDescent="0.35">
      <c r="A2618" s="116"/>
      <c r="C2618" s="116"/>
      <c r="D2618" s="116"/>
      <c r="M2618" s="116"/>
    </row>
    <row r="2619" spans="1:13" x14ac:dyDescent="0.35">
      <c r="A2619" s="116"/>
      <c r="C2619" s="116"/>
      <c r="D2619" s="116"/>
      <c r="M2619" s="116"/>
    </row>
    <row r="2620" spans="1:13" x14ac:dyDescent="0.35">
      <c r="A2620" s="116"/>
      <c r="C2620" s="116"/>
      <c r="D2620" s="116"/>
      <c r="M2620" s="116"/>
    </row>
    <row r="2621" spans="1:13" x14ac:dyDescent="0.35">
      <c r="A2621" s="116"/>
      <c r="C2621" s="116"/>
      <c r="D2621" s="116"/>
      <c r="M2621" s="116"/>
    </row>
    <row r="2622" spans="1:13" x14ac:dyDescent="0.35">
      <c r="A2622" s="116"/>
      <c r="C2622" s="116"/>
      <c r="D2622" s="116"/>
      <c r="M2622" s="116"/>
    </row>
    <row r="2623" spans="1:13" x14ac:dyDescent="0.35">
      <c r="A2623" s="116"/>
      <c r="C2623" s="116"/>
      <c r="D2623" s="116"/>
      <c r="M2623" s="116"/>
    </row>
    <row r="2624" spans="1:13" x14ac:dyDescent="0.35">
      <c r="A2624" s="116"/>
      <c r="C2624" s="116"/>
      <c r="D2624" s="116"/>
      <c r="M2624" s="116"/>
    </row>
    <row r="2625" spans="1:13" x14ac:dyDescent="0.35">
      <c r="A2625" s="116"/>
      <c r="C2625" s="116"/>
      <c r="D2625" s="116"/>
      <c r="M2625" s="116"/>
    </row>
    <row r="2626" spans="1:13" x14ac:dyDescent="0.35">
      <c r="A2626" s="116"/>
      <c r="C2626" s="116"/>
      <c r="D2626" s="116"/>
      <c r="M2626" s="116"/>
    </row>
    <row r="2627" spans="1:13" x14ac:dyDescent="0.35">
      <c r="A2627" s="116"/>
      <c r="C2627" s="116"/>
      <c r="D2627" s="116"/>
      <c r="M2627" s="116"/>
    </row>
    <row r="2628" spans="1:13" x14ac:dyDescent="0.35">
      <c r="A2628" s="116"/>
      <c r="C2628" s="116"/>
      <c r="D2628" s="116"/>
      <c r="M2628" s="116"/>
    </row>
    <row r="2629" spans="1:13" x14ac:dyDescent="0.35">
      <c r="A2629" s="116"/>
      <c r="C2629" s="116"/>
      <c r="D2629" s="116"/>
      <c r="M2629" s="116"/>
    </row>
    <row r="2630" spans="1:13" x14ac:dyDescent="0.35">
      <c r="A2630" s="116"/>
      <c r="C2630" s="116"/>
      <c r="D2630" s="116"/>
      <c r="M2630" s="116"/>
    </row>
    <row r="2631" spans="1:13" x14ac:dyDescent="0.35">
      <c r="A2631" s="116"/>
      <c r="C2631" s="116"/>
      <c r="D2631" s="116"/>
      <c r="M2631" s="116"/>
    </row>
    <row r="2632" spans="1:13" x14ac:dyDescent="0.35">
      <c r="A2632" s="116"/>
      <c r="C2632" s="116"/>
      <c r="D2632" s="116"/>
      <c r="M2632" s="116"/>
    </row>
    <row r="2633" spans="1:13" x14ac:dyDescent="0.35">
      <c r="A2633" s="116"/>
      <c r="C2633" s="116"/>
      <c r="D2633" s="116"/>
      <c r="M2633" s="116"/>
    </row>
    <row r="2634" spans="1:13" x14ac:dyDescent="0.35">
      <c r="A2634" s="116"/>
      <c r="C2634" s="116"/>
      <c r="D2634" s="116"/>
      <c r="M2634" s="116"/>
    </row>
    <row r="2635" spans="1:13" x14ac:dyDescent="0.35">
      <c r="A2635" s="116"/>
      <c r="C2635" s="116"/>
      <c r="D2635" s="116"/>
      <c r="M2635" s="116"/>
    </row>
    <row r="2636" spans="1:13" x14ac:dyDescent="0.35">
      <c r="A2636" s="116"/>
      <c r="C2636" s="116"/>
      <c r="D2636" s="116"/>
      <c r="M2636" s="116"/>
    </row>
    <row r="2637" spans="1:13" x14ac:dyDescent="0.35">
      <c r="A2637" s="116"/>
      <c r="C2637" s="116"/>
      <c r="D2637" s="116"/>
      <c r="M2637" s="116"/>
    </row>
    <row r="2638" spans="1:13" x14ac:dyDescent="0.35">
      <c r="A2638" s="116"/>
      <c r="C2638" s="116"/>
      <c r="D2638" s="116"/>
      <c r="M2638" s="116"/>
    </row>
    <row r="2639" spans="1:13" x14ac:dyDescent="0.35">
      <c r="A2639" s="116"/>
      <c r="C2639" s="116"/>
      <c r="D2639" s="116"/>
      <c r="M2639" s="116"/>
    </row>
    <row r="2640" spans="1:13" x14ac:dyDescent="0.35">
      <c r="A2640" s="116"/>
      <c r="C2640" s="116"/>
      <c r="D2640" s="116"/>
      <c r="M2640" s="116"/>
    </row>
    <row r="2641" spans="1:13" x14ac:dyDescent="0.35">
      <c r="A2641" s="116"/>
      <c r="C2641" s="116"/>
      <c r="D2641" s="116"/>
      <c r="M2641" s="116"/>
    </row>
    <row r="2642" spans="1:13" x14ac:dyDescent="0.35">
      <c r="A2642" s="116"/>
      <c r="C2642" s="116"/>
      <c r="D2642" s="116"/>
      <c r="M2642" s="116"/>
    </row>
    <row r="2643" spans="1:13" x14ac:dyDescent="0.35">
      <c r="A2643" s="116"/>
      <c r="C2643" s="116"/>
      <c r="D2643" s="116"/>
      <c r="M2643" s="116"/>
    </row>
    <row r="2644" spans="1:13" x14ac:dyDescent="0.35">
      <c r="A2644" s="116"/>
      <c r="C2644" s="116"/>
      <c r="D2644" s="116"/>
      <c r="M2644" s="116"/>
    </row>
    <row r="2645" spans="1:13" x14ac:dyDescent="0.35">
      <c r="A2645" s="116"/>
      <c r="C2645" s="116"/>
      <c r="D2645" s="116"/>
      <c r="M2645" s="116"/>
    </row>
    <row r="2646" spans="1:13" x14ac:dyDescent="0.35">
      <c r="A2646" s="116"/>
      <c r="C2646" s="116"/>
      <c r="D2646" s="116"/>
      <c r="M2646" s="116"/>
    </row>
    <row r="2647" spans="1:13" x14ac:dyDescent="0.35">
      <c r="A2647" s="116"/>
      <c r="C2647" s="116"/>
      <c r="D2647" s="116"/>
      <c r="M2647" s="116"/>
    </row>
    <row r="2648" spans="1:13" x14ac:dyDescent="0.35">
      <c r="A2648" s="116"/>
      <c r="C2648" s="116"/>
      <c r="D2648" s="116"/>
      <c r="M2648" s="116"/>
    </row>
    <row r="2649" spans="1:13" x14ac:dyDescent="0.35">
      <c r="A2649" s="116"/>
      <c r="C2649" s="116"/>
      <c r="D2649" s="116"/>
      <c r="M2649" s="116"/>
    </row>
    <row r="2650" spans="1:13" x14ac:dyDescent="0.35">
      <c r="A2650" s="116"/>
      <c r="C2650" s="116"/>
      <c r="D2650" s="116"/>
      <c r="M2650" s="116"/>
    </row>
    <row r="2651" spans="1:13" x14ac:dyDescent="0.35">
      <c r="A2651" s="116"/>
      <c r="C2651" s="116"/>
      <c r="D2651" s="116"/>
      <c r="M2651" s="116"/>
    </row>
    <row r="2652" spans="1:13" x14ac:dyDescent="0.35">
      <c r="A2652" s="116"/>
      <c r="C2652" s="116"/>
      <c r="D2652" s="116"/>
      <c r="M2652" s="116"/>
    </row>
    <row r="2653" spans="1:13" x14ac:dyDescent="0.35">
      <c r="A2653" s="116"/>
      <c r="C2653" s="116"/>
      <c r="D2653" s="116"/>
      <c r="M2653" s="116"/>
    </row>
    <row r="2654" spans="1:13" x14ac:dyDescent="0.35">
      <c r="A2654" s="116"/>
      <c r="C2654" s="116"/>
      <c r="D2654" s="116"/>
      <c r="M2654" s="116"/>
    </row>
    <row r="2655" spans="1:13" x14ac:dyDescent="0.35">
      <c r="A2655" s="116"/>
      <c r="C2655" s="116"/>
      <c r="D2655" s="116"/>
      <c r="M2655" s="116"/>
    </row>
    <row r="2656" spans="1:13" x14ac:dyDescent="0.35">
      <c r="A2656" s="116"/>
      <c r="C2656" s="116"/>
      <c r="D2656" s="116"/>
      <c r="M2656" s="116"/>
    </row>
    <row r="2657" spans="1:13" x14ac:dyDescent="0.35">
      <c r="A2657" s="116"/>
      <c r="C2657" s="116"/>
      <c r="D2657" s="116"/>
      <c r="M2657" s="116"/>
    </row>
    <row r="2658" spans="1:13" x14ac:dyDescent="0.35">
      <c r="A2658" s="116"/>
      <c r="C2658" s="116"/>
      <c r="D2658" s="116"/>
      <c r="M2658" s="116"/>
    </row>
    <row r="2659" spans="1:13" x14ac:dyDescent="0.35">
      <c r="A2659" s="116"/>
      <c r="C2659" s="116"/>
      <c r="D2659" s="116"/>
      <c r="M2659" s="116"/>
    </row>
    <row r="2660" spans="1:13" x14ac:dyDescent="0.35">
      <c r="A2660" s="116"/>
      <c r="C2660" s="116"/>
      <c r="D2660" s="116"/>
      <c r="M2660" s="116"/>
    </row>
    <row r="2661" spans="1:13" x14ac:dyDescent="0.35">
      <c r="A2661" s="116"/>
      <c r="C2661" s="116"/>
      <c r="D2661" s="116"/>
      <c r="M2661" s="116"/>
    </row>
    <row r="2662" spans="1:13" x14ac:dyDescent="0.35">
      <c r="A2662" s="116"/>
      <c r="C2662" s="116"/>
      <c r="D2662" s="116"/>
      <c r="M2662" s="116"/>
    </row>
    <row r="2663" spans="1:13" x14ac:dyDescent="0.35">
      <c r="A2663" s="116"/>
      <c r="C2663" s="116"/>
      <c r="D2663" s="116"/>
      <c r="M2663" s="116"/>
    </row>
    <row r="2664" spans="1:13" x14ac:dyDescent="0.35">
      <c r="A2664" s="116"/>
      <c r="C2664" s="116"/>
      <c r="D2664" s="116"/>
      <c r="M2664" s="116"/>
    </row>
    <row r="2665" spans="1:13" x14ac:dyDescent="0.35">
      <c r="A2665" s="116"/>
      <c r="C2665" s="116"/>
      <c r="D2665" s="116"/>
      <c r="M2665" s="116"/>
    </row>
    <row r="2666" spans="1:13" x14ac:dyDescent="0.35">
      <c r="A2666" s="116"/>
      <c r="C2666" s="116"/>
      <c r="D2666" s="116"/>
      <c r="M2666" s="116"/>
    </row>
    <row r="2667" spans="1:13" x14ac:dyDescent="0.35">
      <c r="A2667" s="116"/>
      <c r="C2667" s="116"/>
      <c r="D2667" s="116"/>
      <c r="M2667" s="116"/>
    </row>
    <row r="2668" spans="1:13" x14ac:dyDescent="0.35">
      <c r="A2668" s="116"/>
      <c r="C2668" s="116"/>
      <c r="D2668" s="116"/>
      <c r="M2668" s="116"/>
    </row>
    <row r="2669" spans="1:13" x14ac:dyDescent="0.35">
      <c r="A2669" s="116"/>
      <c r="C2669" s="116"/>
      <c r="D2669" s="116"/>
      <c r="M2669" s="116"/>
    </row>
    <row r="2670" spans="1:13" x14ac:dyDescent="0.35">
      <c r="A2670" s="116"/>
      <c r="C2670" s="116"/>
      <c r="D2670" s="116"/>
      <c r="M2670" s="116"/>
    </row>
    <row r="2671" spans="1:13" x14ac:dyDescent="0.35">
      <c r="A2671" s="116"/>
      <c r="C2671" s="116"/>
      <c r="D2671" s="116"/>
      <c r="M2671" s="116"/>
    </row>
    <row r="2672" spans="1:13" x14ac:dyDescent="0.35">
      <c r="A2672" s="116"/>
      <c r="C2672" s="116"/>
      <c r="D2672" s="116"/>
      <c r="M2672" s="116"/>
    </row>
    <row r="2673" spans="1:13" x14ac:dyDescent="0.35">
      <c r="A2673" s="116"/>
      <c r="C2673" s="116"/>
      <c r="D2673" s="116"/>
      <c r="M2673" s="116"/>
    </row>
    <row r="2674" spans="1:13" x14ac:dyDescent="0.35">
      <c r="A2674" s="116"/>
      <c r="C2674" s="116"/>
      <c r="D2674" s="116"/>
      <c r="M2674" s="116"/>
    </row>
    <row r="2675" spans="1:13" x14ac:dyDescent="0.35">
      <c r="A2675" s="116"/>
      <c r="C2675" s="116"/>
      <c r="D2675" s="116"/>
      <c r="M2675" s="116"/>
    </row>
    <row r="2676" spans="1:13" x14ac:dyDescent="0.35">
      <c r="A2676" s="116"/>
      <c r="C2676" s="116"/>
      <c r="D2676" s="116"/>
      <c r="M2676" s="116"/>
    </row>
    <row r="2677" spans="1:13" x14ac:dyDescent="0.35">
      <c r="A2677" s="116"/>
      <c r="C2677" s="116"/>
      <c r="D2677" s="116"/>
      <c r="M2677" s="116"/>
    </row>
    <row r="2678" spans="1:13" x14ac:dyDescent="0.35">
      <c r="A2678" s="116"/>
      <c r="C2678" s="116"/>
      <c r="D2678" s="116"/>
      <c r="M2678" s="116"/>
    </row>
    <row r="2679" spans="1:13" x14ac:dyDescent="0.35">
      <c r="A2679" s="116"/>
      <c r="C2679" s="116"/>
      <c r="D2679" s="116"/>
      <c r="M2679" s="116"/>
    </row>
    <row r="2680" spans="1:13" x14ac:dyDescent="0.35">
      <c r="A2680" s="116"/>
      <c r="C2680" s="116"/>
      <c r="D2680" s="116"/>
      <c r="M2680" s="116"/>
    </row>
    <row r="2681" spans="1:13" x14ac:dyDescent="0.35">
      <c r="A2681" s="116"/>
      <c r="C2681" s="116"/>
      <c r="D2681" s="116"/>
      <c r="M2681" s="116"/>
    </row>
    <row r="2682" spans="1:13" x14ac:dyDescent="0.35">
      <c r="A2682" s="116"/>
      <c r="C2682" s="116"/>
      <c r="D2682" s="116"/>
      <c r="M2682" s="116"/>
    </row>
    <row r="2683" spans="1:13" x14ac:dyDescent="0.35">
      <c r="A2683" s="116"/>
      <c r="C2683" s="116"/>
      <c r="D2683" s="116"/>
      <c r="M2683" s="116"/>
    </row>
    <row r="2684" spans="1:13" x14ac:dyDescent="0.35">
      <c r="A2684" s="116"/>
      <c r="C2684" s="116"/>
      <c r="D2684" s="116"/>
      <c r="M2684" s="116"/>
    </row>
    <row r="2685" spans="1:13" x14ac:dyDescent="0.35">
      <c r="A2685" s="116"/>
      <c r="C2685" s="116"/>
      <c r="D2685" s="116"/>
      <c r="M2685" s="116"/>
    </row>
    <row r="2686" spans="1:13" x14ac:dyDescent="0.35">
      <c r="A2686" s="116"/>
      <c r="C2686" s="116"/>
      <c r="D2686" s="116"/>
      <c r="M2686" s="116"/>
    </row>
    <row r="2687" spans="1:13" x14ac:dyDescent="0.35">
      <c r="A2687" s="116"/>
      <c r="C2687" s="116"/>
      <c r="D2687" s="116"/>
      <c r="M2687" s="116"/>
    </row>
    <row r="2688" spans="1:13" x14ac:dyDescent="0.35">
      <c r="A2688" s="116"/>
      <c r="C2688" s="116"/>
      <c r="D2688" s="116"/>
      <c r="M2688" s="116"/>
    </row>
    <row r="2689" spans="1:13" x14ac:dyDescent="0.35">
      <c r="A2689" s="116"/>
      <c r="C2689" s="116"/>
      <c r="D2689" s="116"/>
      <c r="M2689" s="116"/>
    </row>
    <row r="2690" spans="1:13" x14ac:dyDescent="0.35">
      <c r="A2690" s="116"/>
      <c r="C2690" s="116"/>
      <c r="D2690" s="116"/>
      <c r="M2690" s="116"/>
    </row>
    <row r="2691" spans="1:13" x14ac:dyDescent="0.35">
      <c r="A2691" s="116"/>
      <c r="C2691" s="116"/>
      <c r="D2691" s="116"/>
      <c r="M2691" s="116"/>
    </row>
    <row r="2692" spans="1:13" x14ac:dyDescent="0.35">
      <c r="A2692" s="116"/>
      <c r="C2692" s="116"/>
      <c r="D2692" s="116"/>
      <c r="M2692" s="116"/>
    </row>
    <row r="2693" spans="1:13" x14ac:dyDescent="0.35">
      <c r="A2693" s="116"/>
      <c r="C2693" s="116"/>
      <c r="D2693" s="116"/>
      <c r="M2693" s="116"/>
    </row>
    <row r="2694" spans="1:13" x14ac:dyDescent="0.35">
      <c r="A2694" s="116"/>
      <c r="C2694" s="116"/>
      <c r="D2694" s="116"/>
      <c r="M2694" s="116"/>
    </row>
    <row r="2695" spans="1:13" x14ac:dyDescent="0.35">
      <c r="A2695" s="116"/>
      <c r="C2695" s="116"/>
      <c r="D2695" s="116"/>
      <c r="M2695" s="116"/>
    </row>
    <row r="2696" spans="1:13" x14ac:dyDescent="0.35">
      <c r="A2696" s="116"/>
      <c r="C2696" s="116"/>
      <c r="D2696" s="116"/>
      <c r="M2696" s="116"/>
    </row>
    <row r="2697" spans="1:13" x14ac:dyDescent="0.35">
      <c r="A2697" s="116"/>
      <c r="C2697" s="116"/>
      <c r="D2697" s="116"/>
      <c r="M2697" s="116"/>
    </row>
    <row r="2698" spans="1:13" x14ac:dyDescent="0.35">
      <c r="A2698" s="116"/>
      <c r="C2698" s="116"/>
      <c r="D2698" s="116"/>
      <c r="M2698" s="116"/>
    </row>
    <row r="2699" spans="1:13" x14ac:dyDescent="0.35">
      <c r="A2699" s="116"/>
      <c r="C2699" s="116"/>
      <c r="D2699" s="116"/>
      <c r="M2699" s="116"/>
    </row>
    <row r="2700" spans="1:13" x14ac:dyDescent="0.35">
      <c r="A2700" s="116"/>
      <c r="C2700" s="116"/>
      <c r="D2700" s="116"/>
      <c r="M2700" s="116"/>
    </row>
    <row r="2701" spans="1:13" x14ac:dyDescent="0.35">
      <c r="A2701" s="116"/>
      <c r="C2701" s="116"/>
      <c r="D2701" s="116"/>
      <c r="M2701" s="116"/>
    </row>
    <row r="2702" spans="1:13" x14ac:dyDescent="0.35">
      <c r="A2702" s="116"/>
      <c r="C2702" s="116"/>
      <c r="D2702" s="116"/>
      <c r="M2702" s="116"/>
    </row>
    <row r="2703" spans="1:13" x14ac:dyDescent="0.35">
      <c r="A2703" s="116"/>
      <c r="C2703" s="116"/>
      <c r="D2703" s="116"/>
      <c r="M2703" s="116"/>
    </row>
    <row r="2704" spans="1:13" x14ac:dyDescent="0.35">
      <c r="A2704" s="116"/>
      <c r="C2704" s="116"/>
      <c r="D2704" s="116"/>
      <c r="M2704" s="116"/>
    </row>
    <row r="2705" spans="1:13" x14ac:dyDescent="0.35">
      <c r="A2705" s="116"/>
      <c r="C2705" s="116"/>
      <c r="D2705" s="116"/>
      <c r="M2705" s="116"/>
    </row>
    <row r="2706" spans="1:13" x14ac:dyDescent="0.35">
      <c r="A2706" s="116"/>
      <c r="C2706" s="116"/>
      <c r="D2706" s="116"/>
      <c r="M2706" s="116"/>
    </row>
    <row r="2707" spans="1:13" x14ac:dyDescent="0.35">
      <c r="A2707" s="116"/>
      <c r="C2707" s="116"/>
      <c r="D2707" s="116"/>
      <c r="M2707" s="116"/>
    </row>
    <row r="2708" spans="1:13" x14ac:dyDescent="0.35">
      <c r="A2708" s="116"/>
      <c r="C2708" s="116"/>
      <c r="D2708" s="116"/>
      <c r="M2708" s="116"/>
    </row>
    <row r="2709" spans="1:13" x14ac:dyDescent="0.35">
      <c r="A2709" s="116"/>
      <c r="C2709" s="116"/>
      <c r="D2709" s="116"/>
      <c r="M2709" s="116"/>
    </row>
    <row r="2710" spans="1:13" x14ac:dyDescent="0.35">
      <c r="A2710" s="116"/>
      <c r="C2710" s="116"/>
      <c r="D2710" s="116"/>
      <c r="M2710" s="116"/>
    </row>
    <row r="2711" spans="1:13" x14ac:dyDescent="0.35">
      <c r="A2711" s="116"/>
      <c r="C2711" s="116"/>
      <c r="D2711" s="116"/>
      <c r="M2711" s="116"/>
    </row>
    <row r="2712" spans="1:13" x14ac:dyDescent="0.35">
      <c r="A2712" s="116"/>
      <c r="C2712" s="116"/>
      <c r="D2712" s="116"/>
      <c r="M2712" s="116"/>
    </row>
    <row r="2713" spans="1:13" x14ac:dyDescent="0.35">
      <c r="A2713" s="116"/>
      <c r="C2713" s="116"/>
      <c r="D2713" s="116"/>
      <c r="M2713" s="116"/>
    </row>
    <row r="2714" spans="1:13" x14ac:dyDescent="0.35">
      <c r="A2714" s="116"/>
      <c r="C2714" s="116"/>
      <c r="D2714" s="116"/>
      <c r="M2714" s="116"/>
    </row>
    <row r="2715" spans="1:13" x14ac:dyDescent="0.35">
      <c r="A2715" s="116"/>
      <c r="C2715" s="116"/>
      <c r="D2715" s="116"/>
      <c r="M2715" s="116"/>
    </row>
    <row r="2716" spans="1:13" x14ac:dyDescent="0.35">
      <c r="A2716" s="116"/>
      <c r="C2716" s="116"/>
      <c r="D2716" s="116"/>
      <c r="M2716" s="116"/>
    </row>
    <row r="2717" spans="1:13" x14ac:dyDescent="0.35">
      <c r="A2717" s="116"/>
      <c r="C2717" s="116"/>
      <c r="D2717" s="116"/>
      <c r="M2717" s="116"/>
    </row>
    <row r="2718" spans="1:13" x14ac:dyDescent="0.35">
      <c r="A2718" s="116"/>
      <c r="C2718" s="116"/>
      <c r="D2718" s="116"/>
      <c r="M2718" s="116"/>
    </row>
    <row r="2719" spans="1:13" x14ac:dyDescent="0.35">
      <c r="A2719" s="116"/>
      <c r="C2719" s="116"/>
      <c r="D2719" s="116"/>
      <c r="M2719" s="116"/>
    </row>
    <row r="2720" spans="1:13" x14ac:dyDescent="0.35">
      <c r="A2720" s="116"/>
      <c r="C2720" s="116"/>
      <c r="D2720" s="116"/>
      <c r="M2720" s="116"/>
    </row>
    <row r="2721" spans="1:13" x14ac:dyDescent="0.35">
      <c r="A2721" s="116"/>
      <c r="C2721" s="116"/>
      <c r="D2721" s="116"/>
      <c r="M2721" s="116"/>
    </row>
    <row r="2722" spans="1:13" x14ac:dyDescent="0.35">
      <c r="A2722" s="116"/>
      <c r="C2722" s="116"/>
      <c r="D2722" s="116"/>
      <c r="M2722" s="116"/>
    </row>
    <row r="2723" spans="1:13" x14ac:dyDescent="0.35">
      <c r="A2723" s="116"/>
      <c r="C2723" s="116"/>
      <c r="D2723" s="116"/>
      <c r="M2723" s="116"/>
    </row>
    <row r="2724" spans="1:13" x14ac:dyDescent="0.35">
      <c r="A2724" s="116"/>
      <c r="C2724" s="116"/>
      <c r="D2724" s="116"/>
      <c r="M2724" s="116"/>
    </row>
    <row r="2725" spans="1:13" x14ac:dyDescent="0.35">
      <c r="A2725" s="116"/>
      <c r="C2725" s="116"/>
      <c r="D2725" s="116"/>
      <c r="M2725" s="116"/>
    </row>
    <row r="2726" spans="1:13" x14ac:dyDescent="0.35">
      <c r="A2726" s="116"/>
      <c r="C2726" s="116"/>
      <c r="D2726" s="116"/>
      <c r="M2726" s="116"/>
    </row>
    <row r="2727" spans="1:13" x14ac:dyDescent="0.35">
      <c r="A2727" s="116"/>
      <c r="C2727" s="116"/>
      <c r="D2727" s="116"/>
      <c r="M2727" s="116"/>
    </row>
    <row r="2728" spans="1:13" x14ac:dyDescent="0.35">
      <c r="A2728" s="116"/>
      <c r="C2728" s="116"/>
      <c r="D2728" s="116"/>
      <c r="M2728" s="116"/>
    </row>
    <row r="2729" spans="1:13" x14ac:dyDescent="0.35">
      <c r="A2729" s="116"/>
      <c r="C2729" s="116"/>
      <c r="D2729" s="116"/>
      <c r="M2729" s="116"/>
    </row>
    <row r="2730" spans="1:13" x14ac:dyDescent="0.35">
      <c r="A2730" s="116"/>
      <c r="C2730" s="116"/>
      <c r="D2730" s="116"/>
      <c r="M2730" s="116"/>
    </row>
    <row r="2731" spans="1:13" x14ac:dyDescent="0.35">
      <c r="A2731" s="116"/>
      <c r="C2731" s="116"/>
      <c r="D2731" s="116"/>
      <c r="M2731" s="116"/>
    </row>
    <row r="2732" spans="1:13" x14ac:dyDescent="0.35">
      <c r="A2732" s="116"/>
      <c r="C2732" s="116"/>
      <c r="D2732" s="116"/>
      <c r="M2732" s="116"/>
    </row>
    <row r="2733" spans="1:13" x14ac:dyDescent="0.35">
      <c r="A2733" s="116"/>
      <c r="C2733" s="116"/>
      <c r="D2733" s="116"/>
      <c r="M2733" s="116"/>
    </row>
    <row r="2734" spans="1:13" x14ac:dyDescent="0.35">
      <c r="A2734" s="116"/>
      <c r="C2734" s="116"/>
      <c r="D2734" s="116"/>
      <c r="M2734" s="116"/>
    </row>
    <row r="2735" spans="1:13" x14ac:dyDescent="0.35">
      <c r="A2735" s="116"/>
      <c r="C2735" s="116"/>
      <c r="D2735" s="116"/>
      <c r="M2735" s="116"/>
    </row>
    <row r="2736" spans="1:13" x14ac:dyDescent="0.35">
      <c r="A2736" s="116"/>
      <c r="C2736" s="116"/>
      <c r="D2736" s="116"/>
      <c r="M2736" s="116"/>
    </row>
    <row r="2737" spans="1:13" x14ac:dyDescent="0.35">
      <c r="A2737" s="116"/>
      <c r="C2737" s="116"/>
      <c r="D2737" s="116"/>
      <c r="M2737" s="116"/>
    </row>
    <row r="2738" spans="1:13" x14ac:dyDescent="0.35">
      <c r="A2738" s="116"/>
      <c r="C2738" s="116"/>
      <c r="D2738" s="116"/>
      <c r="M2738" s="116"/>
    </row>
    <row r="2739" spans="1:13" x14ac:dyDescent="0.35">
      <c r="A2739" s="116"/>
      <c r="C2739" s="116"/>
      <c r="D2739" s="116"/>
      <c r="M2739" s="116"/>
    </row>
    <row r="2740" spans="1:13" x14ac:dyDescent="0.35">
      <c r="A2740" s="116"/>
      <c r="C2740" s="116"/>
      <c r="D2740" s="116"/>
      <c r="M2740" s="116"/>
    </row>
    <row r="2741" spans="1:13" x14ac:dyDescent="0.35">
      <c r="A2741" s="116"/>
      <c r="C2741" s="116"/>
      <c r="D2741" s="116"/>
      <c r="M2741" s="116"/>
    </row>
    <row r="2742" spans="1:13" x14ac:dyDescent="0.35">
      <c r="A2742" s="116"/>
      <c r="C2742" s="116"/>
      <c r="D2742" s="116"/>
      <c r="M2742" s="116"/>
    </row>
    <row r="2743" spans="1:13" x14ac:dyDescent="0.35">
      <c r="A2743" s="116"/>
      <c r="C2743" s="116"/>
      <c r="D2743" s="116"/>
      <c r="M2743" s="116"/>
    </row>
    <row r="2744" spans="1:13" x14ac:dyDescent="0.35">
      <c r="A2744" s="116"/>
      <c r="C2744" s="116"/>
      <c r="D2744" s="116"/>
      <c r="M2744" s="116"/>
    </row>
    <row r="2745" spans="1:13" x14ac:dyDescent="0.35">
      <c r="A2745" s="116"/>
      <c r="C2745" s="116"/>
      <c r="D2745" s="116"/>
      <c r="M2745" s="116"/>
    </row>
    <row r="2746" spans="1:13" x14ac:dyDescent="0.35">
      <c r="A2746" s="116"/>
      <c r="C2746" s="116"/>
      <c r="D2746" s="116"/>
      <c r="M2746" s="116"/>
    </row>
    <row r="2747" spans="1:13" x14ac:dyDescent="0.35">
      <c r="A2747" s="116"/>
      <c r="C2747" s="116"/>
      <c r="D2747" s="116"/>
      <c r="M2747" s="116"/>
    </row>
    <row r="2748" spans="1:13" x14ac:dyDescent="0.35">
      <c r="A2748" s="116"/>
      <c r="C2748" s="116"/>
      <c r="D2748" s="116"/>
      <c r="M2748" s="116"/>
    </row>
    <row r="2749" spans="1:13" x14ac:dyDescent="0.35">
      <c r="A2749" s="116"/>
      <c r="C2749" s="116"/>
      <c r="D2749" s="116"/>
      <c r="M2749" s="116"/>
    </row>
    <row r="2750" spans="1:13" x14ac:dyDescent="0.35">
      <c r="A2750" s="116"/>
      <c r="C2750" s="116"/>
      <c r="D2750" s="116"/>
      <c r="M2750" s="116"/>
    </row>
    <row r="2751" spans="1:13" x14ac:dyDescent="0.35">
      <c r="A2751" s="116"/>
      <c r="C2751" s="116"/>
      <c r="D2751" s="116"/>
      <c r="M2751" s="116"/>
    </row>
    <row r="2752" spans="1:13" x14ac:dyDescent="0.35">
      <c r="A2752" s="116"/>
      <c r="C2752" s="116"/>
      <c r="D2752" s="116"/>
      <c r="M2752" s="116"/>
    </row>
    <row r="2753" spans="1:13" x14ac:dyDescent="0.35">
      <c r="A2753" s="116"/>
      <c r="C2753" s="116"/>
      <c r="D2753" s="116"/>
      <c r="M2753" s="116"/>
    </row>
    <row r="2754" spans="1:13" x14ac:dyDescent="0.35">
      <c r="A2754" s="116"/>
      <c r="C2754" s="116"/>
      <c r="D2754" s="116"/>
      <c r="M2754" s="116"/>
    </row>
    <row r="2755" spans="1:13" x14ac:dyDescent="0.35">
      <c r="A2755" s="116"/>
      <c r="C2755" s="116"/>
      <c r="D2755" s="116"/>
      <c r="M2755" s="116"/>
    </row>
    <row r="2756" spans="1:13" x14ac:dyDescent="0.35">
      <c r="A2756" s="116"/>
      <c r="C2756" s="116"/>
      <c r="D2756" s="116"/>
      <c r="M2756" s="116"/>
    </row>
    <row r="2757" spans="1:13" x14ac:dyDescent="0.35">
      <c r="A2757" s="116"/>
      <c r="C2757" s="116"/>
      <c r="D2757" s="116"/>
      <c r="M2757" s="116"/>
    </row>
    <row r="2758" spans="1:13" x14ac:dyDescent="0.35">
      <c r="A2758" s="116"/>
      <c r="C2758" s="116"/>
      <c r="D2758" s="116"/>
      <c r="M2758" s="116"/>
    </row>
    <row r="2759" spans="1:13" x14ac:dyDescent="0.35">
      <c r="A2759" s="116"/>
      <c r="C2759" s="116"/>
      <c r="D2759" s="116"/>
      <c r="M2759" s="116"/>
    </row>
    <row r="2760" spans="1:13" x14ac:dyDescent="0.35">
      <c r="A2760" s="116"/>
      <c r="C2760" s="116"/>
      <c r="D2760" s="116"/>
      <c r="M2760" s="116"/>
    </row>
    <row r="2761" spans="1:13" x14ac:dyDescent="0.35">
      <c r="A2761" s="116"/>
      <c r="C2761" s="116"/>
      <c r="D2761" s="116"/>
      <c r="M2761" s="116"/>
    </row>
    <row r="2762" spans="1:13" x14ac:dyDescent="0.35">
      <c r="A2762" s="116"/>
      <c r="C2762" s="116"/>
      <c r="D2762" s="116"/>
      <c r="M2762" s="116"/>
    </row>
    <row r="2763" spans="1:13" x14ac:dyDescent="0.35">
      <c r="A2763" s="116"/>
      <c r="C2763" s="116"/>
      <c r="D2763" s="116"/>
      <c r="M2763" s="116"/>
    </row>
    <row r="2764" spans="1:13" x14ac:dyDescent="0.35">
      <c r="A2764" s="116"/>
      <c r="C2764" s="116"/>
      <c r="D2764" s="116"/>
      <c r="M2764" s="116"/>
    </row>
    <row r="2765" spans="1:13" x14ac:dyDescent="0.35">
      <c r="A2765" s="116"/>
      <c r="C2765" s="116"/>
      <c r="D2765" s="116"/>
      <c r="M2765" s="116"/>
    </row>
    <row r="2766" spans="1:13" x14ac:dyDescent="0.35">
      <c r="A2766" s="116"/>
      <c r="C2766" s="116"/>
      <c r="D2766" s="116"/>
      <c r="M2766" s="116"/>
    </row>
    <row r="2767" spans="1:13" x14ac:dyDescent="0.35">
      <c r="A2767" s="116"/>
      <c r="C2767" s="116"/>
      <c r="D2767" s="116"/>
      <c r="M2767" s="116"/>
    </row>
    <row r="2768" spans="1:13" x14ac:dyDescent="0.35">
      <c r="A2768" s="116"/>
      <c r="C2768" s="116"/>
      <c r="D2768" s="116"/>
      <c r="M2768" s="116"/>
    </row>
    <row r="2769" spans="1:13" x14ac:dyDescent="0.35">
      <c r="A2769" s="116"/>
      <c r="C2769" s="116"/>
      <c r="D2769" s="116"/>
      <c r="M2769" s="116"/>
    </row>
    <row r="2770" spans="1:13" x14ac:dyDescent="0.35">
      <c r="A2770" s="116"/>
      <c r="C2770" s="116"/>
      <c r="D2770" s="116"/>
      <c r="M2770" s="116"/>
    </row>
    <row r="2771" spans="1:13" x14ac:dyDescent="0.35">
      <c r="A2771" s="116"/>
      <c r="C2771" s="116"/>
      <c r="D2771" s="116"/>
      <c r="M2771" s="116"/>
    </row>
    <row r="2772" spans="1:13" x14ac:dyDescent="0.35">
      <c r="A2772" s="116"/>
      <c r="C2772" s="116"/>
      <c r="D2772" s="116"/>
      <c r="M2772" s="116"/>
    </row>
    <row r="2773" spans="1:13" x14ac:dyDescent="0.35">
      <c r="A2773" s="116"/>
      <c r="C2773" s="116"/>
      <c r="D2773" s="116"/>
      <c r="M2773" s="116"/>
    </row>
    <row r="2774" spans="1:13" x14ac:dyDescent="0.35">
      <c r="A2774" s="116"/>
      <c r="C2774" s="116"/>
      <c r="D2774" s="116"/>
      <c r="M2774" s="116"/>
    </row>
    <row r="2775" spans="1:13" x14ac:dyDescent="0.35">
      <c r="A2775" s="116"/>
      <c r="C2775" s="116"/>
      <c r="D2775" s="116"/>
      <c r="M2775" s="116"/>
    </row>
    <row r="2776" spans="1:13" x14ac:dyDescent="0.35">
      <c r="A2776" s="116"/>
      <c r="C2776" s="116"/>
      <c r="D2776" s="116"/>
      <c r="M2776" s="116"/>
    </row>
    <row r="2777" spans="1:13" x14ac:dyDescent="0.35">
      <c r="A2777" s="116"/>
      <c r="C2777" s="116"/>
      <c r="D2777" s="116"/>
      <c r="M2777" s="116"/>
    </row>
    <row r="2778" spans="1:13" x14ac:dyDescent="0.35">
      <c r="A2778" s="116"/>
      <c r="C2778" s="116"/>
      <c r="D2778" s="116"/>
      <c r="M2778" s="116"/>
    </row>
    <row r="2779" spans="1:13" x14ac:dyDescent="0.35">
      <c r="A2779" s="116"/>
      <c r="C2779" s="116"/>
      <c r="D2779" s="116"/>
      <c r="M2779" s="116"/>
    </row>
    <row r="2780" spans="1:13" x14ac:dyDescent="0.35">
      <c r="A2780" s="116"/>
      <c r="C2780" s="116"/>
      <c r="D2780" s="116"/>
      <c r="M2780" s="116"/>
    </row>
    <row r="2781" spans="1:13" x14ac:dyDescent="0.35">
      <c r="A2781" s="116"/>
      <c r="C2781" s="116"/>
      <c r="D2781" s="116"/>
      <c r="M2781" s="116"/>
    </row>
    <row r="2782" spans="1:13" x14ac:dyDescent="0.35">
      <c r="A2782" s="116"/>
      <c r="C2782" s="116"/>
      <c r="D2782" s="116"/>
      <c r="M2782" s="116"/>
    </row>
    <row r="2783" spans="1:13" x14ac:dyDescent="0.35">
      <c r="A2783" s="116"/>
      <c r="C2783" s="116"/>
      <c r="D2783" s="116"/>
      <c r="M2783" s="116"/>
    </row>
    <row r="2784" spans="1:13" x14ac:dyDescent="0.35">
      <c r="A2784" s="116"/>
      <c r="C2784" s="116"/>
      <c r="D2784" s="116"/>
      <c r="M2784" s="116"/>
    </row>
    <row r="2785" spans="1:13" x14ac:dyDescent="0.35">
      <c r="A2785" s="116"/>
      <c r="C2785" s="116"/>
      <c r="D2785" s="116"/>
      <c r="M2785" s="116"/>
    </row>
    <row r="2786" spans="1:13" x14ac:dyDescent="0.35">
      <c r="A2786" s="116"/>
      <c r="C2786" s="116"/>
      <c r="D2786" s="116"/>
      <c r="M2786" s="116"/>
    </row>
    <row r="2787" spans="1:13" x14ac:dyDescent="0.35">
      <c r="A2787" s="116"/>
      <c r="C2787" s="116"/>
      <c r="D2787" s="116"/>
      <c r="M2787" s="116"/>
    </row>
    <row r="2788" spans="1:13" x14ac:dyDescent="0.35">
      <c r="A2788" s="116"/>
      <c r="C2788" s="116"/>
      <c r="D2788" s="116"/>
      <c r="M2788" s="116"/>
    </row>
    <row r="2789" spans="1:13" x14ac:dyDescent="0.35">
      <c r="A2789" s="116"/>
      <c r="C2789" s="116"/>
      <c r="D2789" s="116"/>
      <c r="M2789" s="116"/>
    </row>
    <row r="2790" spans="1:13" x14ac:dyDescent="0.35">
      <c r="A2790" s="116"/>
      <c r="C2790" s="116"/>
      <c r="D2790" s="116"/>
      <c r="M2790" s="116"/>
    </row>
    <row r="2791" spans="1:13" x14ac:dyDescent="0.35">
      <c r="A2791" s="116"/>
      <c r="C2791" s="116"/>
      <c r="D2791" s="116"/>
      <c r="M2791" s="116"/>
    </row>
    <row r="2792" spans="1:13" x14ac:dyDescent="0.35">
      <c r="A2792" s="116"/>
      <c r="C2792" s="116"/>
      <c r="D2792" s="116"/>
      <c r="M2792" s="116"/>
    </row>
    <row r="2793" spans="1:13" x14ac:dyDescent="0.35">
      <c r="A2793" s="116"/>
      <c r="C2793" s="116"/>
      <c r="D2793" s="116"/>
      <c r="M2793" s="116"/>
    </row>
    <row r="2794" spans="1:13" x14ac:dyDescent="0.35">
      <c r="A2794" s="116"/>
      <c r="C2794" s="116"/>
      <c r="D2794" s="116"/>
      <c r="M2794" s="116"/>
    </row>
    <row r="2795" spans="1:13" x14ac:dyDescent="0.35">
      <c r="A2795" s="116"/>
      <c r="C2795" s="116"/>
      <c r="D2795" s="116"/>
      <c r="M2795" s="116"/>
    </row>
    <row r="2796" spans="1:13" x14ac:dyDescent="0.35">
      <c r="A2796" s="116"/>
      <c r="C2796" s="116"/>
      <c r="D2796" s="116"/>
      <c r="M2796" s="116"/>
    </row>
    <row r="2797" spans="1:13" x14ac:dyDescent="0.35">
      <c r="A2797" s="116"/>
      <c r="C2797" s="116"/>
      <c r="D2797" s="116"/>
      <c r="M2797" s="116"/>
    </row>
    <row r="2798" spans="1:13" x14ac:dyDescent="0.35">
      <c r="A2798" s="116"/>
      <c r="C2798" s="116"/>
      <c r="D2798" s="116"/>
      <c r="M2798" s="116"/>
    </row>
    <row r="2799" spans="1:13" x14ac:dyDescent="0.35">
      <c r="A2799" s="116"/>
      <c r="C2799" s="116"/>
      <c r="D2799" s="116"/>
      <c r="M2799" s="116"/>
    </row>
    <row r="2800" spans="1:13" x14ac:dyDescent="0.35">
      <c r="A2800" s="116"/>
      <c r="C2800" s="116"/>
      <c r="D2800" s="116"/>
      <c r="M2800" s="116"/>
    </row>
    <row r="2801" spans="1:13" x14ac:dyDescent="0.35">
      <c r="A2801" s="116"/>
      <c r="C2801" s="116"/>
      <c r="D2801" s="116"/>
      <c r="M2801" s="116"/>
    </row>
    <row r="2802" spans="1:13" x14ac:dyDescent="0.35">
      <c r="A2802" s="116"/>
      <c r="C2802" s="116"/>
      <c r="D2802" s="116"/>
      <c r="M2802" s="116"/>
    </row>
    <row r="2803" spans="1:13" x14ac:dyDescent="0.35">
      <c r="A2803" s="116"/>
      <c r="C2803" s="116"/>
      <c r="D2803" s="116"/>
      <c r="M2803" s="116"/>
    </row>
    <row r="2804" spans="1:13" x14ac:dyDescent="0.35">
      <c r="A2804" s="116"/>
      <c r="C2804" s="116"/>
      <c r="D2804" s="116"/>
      <c r="M2804" s="116"/>
    </row>
    <row r="2805" spans="1:13" x14ac:dyDescent="0.35">
      <c r="A2805" s="116"/>
      <c r="C2805" s="116"/>
      <c r="D2805" s="116"/>
      <c r="M2805" s="116"/>
    </row>
    <row r="2806" spans="1:13" x14ac:dyDescent="0.35">
      <c r="A2806" s="116"/>
      <c r="C2806" s="116"/>
      <c r="D2806" s="116"/>
      <c r="M2806" s="116"/>
    </row>
    <row r="2807" spans="1:13" x14ac:dyDescent="0.35">
      <c r="A2807" s="116"/>
      <c r="C2807" s="116"/>
      <c r="D2807" s="116"/>
      <c r="M2807" s="116"/>
    </row>
    <row r="2808" spans="1:13" x14ac:dyDescent="0.35">
      <c r="A2808" s="116"/>
      <c r="C2808" s="116"/>
      <c r="D2808" s="116"/>
      <c r="M2808" s="116"/>
    </row>
    <row r="2809" spans="1:13" x14ac:dyDescent="0.35">
      <c r="A2809" s="116"/>
      <c r="C2809" s="116"/>
      <c r="D2809" s="116"/>
      <c r="M2809" s="116"/>
    </row>
    <row r="2810" spans="1:13" x14ac:dyDescent="0.35">
      <c r="A2810" s="116"/>
      <c r="C2810" s="116"/>
      <c r="D2810" s="116"/>
      <c r="M2810" s="116"/>
    </row>
    <row r="2811" spans="1:13" x14ac:dyDescent="0.35">
      <c r="A2811" s="116"/>
      <c r="C2811" s="116"/>
      <c r="D2811" s="116"/>
      <c r="M2811" s="116"/>
    </row>
    <row r="2812" spans="1:13" x14ac:dyDescent="0.35">
      <c r="A2812" s="116"/>
      <c r="C2812" s="116"/>
      <c r="D2812" s="116"/>
      <c r="M2812" s="116"/>
    </row>
    <row r="2813" spans="1:13" x14ac:dyDescent="0.35">
      <c r="A2813" s="116"/>
      <c r="C2813" s="116"/>
      <c r="D2813" s="116"/>
      <c r="M2813" s="116"/>
    </row>
    <row r="2814" spans="1:13" x14ac:dyDescent="0.35">
      <c r="A2814" s="116"/>
      <c r="C2814" s="116"/>
      <c r="D2814" s="116"/>
      <c r="M2814" s="116"/>
    </row>
    <row r="2815" spans="1:13" x14ac:dyDescent="0.35">
      <c r="A2815" s="116"/>
      <c r="C2815" s="116"/>
      <c r="D2815" s="116"/>
      <c r="M2815" s="116"/>
    </row>
    <row r="2816" spans="1:13" x14ac:dyDescent="0.35">
      <c r="A2816" s="116"/>
      <c r="C2816" s="116"/>
      <c r="D2816" s="116"/>
      <c r="M2816" s="116"/>
    </row>
    <row r="2817" spans="1:13" x14ac:dyDescent="0.35">
      <c r="A2817" s="116"/>
      <c r="C2817" s="116"/>
      <c r="D2817" s="116"/>
      <c r="M2817" s="116"/>
    </row>
    <row r="2818" spans="1:13" x14ac:dyDescent="0.35">
      <c r="A2818" s="116"/>
      <c r="C2818" s="116"/>
      <c r="D2818" s="116"/>
      <c r="M2818" s="116"/>
    </row>
    <row r="2819" spans="1:13" x14ac:dyDescent="0.35">
      <c r="A2819" s="116"/>
      <c r="C2819" s="116"/>
      <c r="D2819" s="116"/>
      <c r="M2819" s="116"/>
    </row>
    <row r="2820" spans="1:13" x14ac:dyDescent="0.35">
      <c r="A2820" s="116"/>
      <c r="C2820" s="116"/>
      <c r="D2820" s="116"/>
      <c r="M2820" s="116"/>
    </row>
    <row r="2821" spans="1:13" x14ac:dyDescent="0.35">
      <c r="A2821" s="116"/>
      <c r="C2821" s="116"/>
      <c r="D2821" s="116"/>
      <c r="M2821" s="116"/>
    </row>
    <row r="2822" spans="1:13" x14ac:dyDescent="0.35">
      <c r="A2822" s="116"/>
      <c r="C2822" s="116"/>
      <c r="D2822" s="116"/>
      <c r="M2822" s="116"/>
    </row>
    <row r="2823" spans="1:13" x14ac:dyDescent="0.35">
      <c r="A2823" s="116"/>
      <c r="C2823" s="116"/>
      <c r="D2823" s="116"/>
      <c r="M2823" s="116"/>
    </row>
    <row r="2824" spans="1:13" x14ac:dyDescent="0.35">
      <c r="A2824" s="116"/>
      <c r="C2824" s="116"/>
      <c r="D2824" s="116"/>
      <c r="M2824" s="116"/>
    </row>
    <row r="2825" spans="1:13" x14ac:dyDescent="0.35">
      <c r="A2825" s="116"/>
      <c r="C2825" s="116"/>
      <c r="D2825" s="116"/>
      <c r="M2825" s="116"/>
    </row>
    <row r="2826" spans="1:13" x14ac:dyDescent="0.35">
      <c r="A2826" s="116"/>
      <c r="C2826" s="116"/>
      <c r="D2826" s="116"/>
      <c r="M2826" s="116"/>
    </row>
    <row r="2827" spans="1:13" x14ac:dyDescent="0.35">
      <c r="A2827" s="116"/>
      <c r="C2827" s="116"/>
      <c r="D2827" s="116"/>
      <c r="M2827" s="116"/>
    </row>
    <row r="2828" spans="1:13" x14ac:dyDescent="0.35">
      <c r="A2828" s="116"/>
      <c r="C2828" s="116"/>
      <c r="D2828" s="116"/>
      <c r="M2828" s="116"/>
    </row>
    <row r="2829" spans="1:13" x14ac:dyDescent="0.35">
      <c r="A2829" s="116"/>
      <c r="C2829" s="116"/>
      <c r="D2829" s="116"/>
      <c r="M2829" s="116"/>
    </row>
    <row r="2830" spans="1:13" x14ac:dyDescent="0.35">
      <c r="A2830" s="116"/>
      <c r="C2830" s="116"/>
      <c r="D2830" s="116"/>
      <c r="M2830" s="116"/>
    </row>
    <row r="2831" spans="1:13" x14ac:dyDescent="0.35">
      <c r="A2831" s="116"/>
      <c r="C2831" s="116"/>
      <c r="D2831" s="116"/>
      <c r="M2831" s="116"/>
    </row>
    <row r="2832" spans="1:13" x14ac:dyDescent="0.35">
      <c r="A2832" s="116"/>
      <c r="C2832" s="116"/>
      <c r="D2832" s="116"/>
      <c r="M2832" s="116"/>
    </row>
    <row r="2833" spans="1:13" x14ac:dyDescent="0.35">
      <c r="A2833" s="116"/>
      <c r="C2833" s="116"/>
      <c r="D2833" s="116"/>
      <c r="M2833" s="116"/>
    </row>
    <row r="2834" spans="1:13" x14ac:dyDescent="0.35">
      <c r="A2834" s="116"/>
      <c r="C2834" s="116"/>
      <c r="D2834" s="116"/>
      <c r="M2834" s="116"/>
    </row>
    <row r="2835" spans="1:13" x14ac:dyDescent="0.35">
      <c r="A2835" s="116"/>
      <c r="C2835" s="116"/>
      <c r="D2835" s="116"/>
      <c r="M2835" s="116"/>
    </row>
    <row r="2836" spans="1:13" x14ac:dyDescent="0.35">
      <c r="A2836" s="116"/>
      <c r="C2836" s="116"/>
      <c r="D2836" s="116"/>
      <c r="M2836" s="116"/>
    </row>
    <row r="2837" spans="1:13" x14ac:dyDescent="0.35">
      <c r="A2837" s="116"/>
      <c r="C2837" s="116"/>
      <c r="D2837" s="116"/>
      <c r="M2837" s="116"/>
    </row>
    <row r="2838" spans="1:13" x14ac:dyDescent="0.35">
      <c r="A2838" s="116"/>
      <c r="C2838" s="116"/>
      <c r="D2838" s="116"/>
      <c r="M2838" s="116"/>
    </row>
    <row r="2839" spans="1:13" x14ac:dyDescent="0.35">
      <c r="A2839" s="116"/>
      <c r="C2839" s="116"/>
      <c r="D2839" s="116"/>
      <c r="M2839" s="116"/>
    </row>
    <row r="2840" spans="1:13" x14ac:dyDescent="0.35">
      <c r="A2840" s="116"/>
      <c r="C2840" s="116"/>
      <c r="D2840" s="116"/>
      <c r="M2840" s="116"/>
    </row>
    <row r="2841" spans="1:13" x14ac:dyDescent="0.35">
      <c r="A2841" s="116"/>
      <c r="C2841" s="116"/>
      <c r="D2841" s="116"/>
      <c r="M2841" s="116"/>
    </row>
    <row r="2842" spans="1:13" x14ac:dyDescent="0.35">
      <c r="A2842" s="116"/>
      <c r="C2842" s="116"/>
      <c r="D2842" s="116"/>
      <c r="M2842" s="116"/>
    </row>
    <row r="2843" spans="1:13" x14ac:dyDescent="0.35">
      <c r="A2843" s="116"/>
      <c r="C2843" s="116"/>
      <c r="D2843" s="116"/>
      <c r="M2843" s="116"/>
    </row>
    <row r="2844" spans="1:13" x14ac:dyDescent="0.35">
      <c r="A2844" s="116"/>
      <c r="C2844" s="116"/>
      <c r="D2844" s="116"/>
      <c r="M2844" s="116"/>
    </row>
    <row r="2845" spans="1:13" x14ac:dyDescent="0.35">
      <c r="A2845" s="116"/>
      <c r="C2845" s="116"/>
      <c r="D2845" s="116"/>
      <c r="M2845" s="116"/>
    </row>
    <row r="2846" spans="1:13" x14ac:dyDescent="0.35">
      <c r="A2846" s="116"/>
      <c r="C2846" s="116"/>
      <c r="D2846" s="116"/>
      <c r="M2846" s="116"/>
    </row>
    <row r="2847" spans="1:13" x14ac:dyDescent="0.35">
      <c r="A2847" s="116"/>
      <c r="C2847" s="116"/>
      <c r="D2847" s="116"/>
      <c r="M2847" s="116"/>
    </row>
    <row r="2848" spans="1:13" x14ac:dyDescent="0.35">
      <c r="A2848" s="116"/>
      <c r="C2848" s="116"/>
      <c r="D2848" s="116"/>
      <c r="M2848" s="116"/>
    </row>
    <row r="2849" spans="1:13" x14ac:dyDescent="0.35">
      <c r="A2849" s="116"/>
      <c r="C2849" s="116"/>
      <c r="D2849" s="116"/>
      <c r="M2849" s="116"/>
    </row>
    <row r="2850" spans="1:13" x14ac:dyDescent="0.35">
      <c r="A2850" s="116"/>
      <c r="C2850" s="116"/>
      <c r="D2850" s="116"/>
      <c r="M2850" s="116"/>
    </row>
    <row r="2851" spans="1:13" x14ac:dyDescent="0.35">
      <c r="A2851" s="116"/>
      <c r="C2851" s="116"/>
      <c r="D2851" s="116"/>
      <c r="M2851" s="116"/>
    </row>
    <row r="2852" spans="1:13" x14ac:dyDescent="0.35">
      <c r="A2852" s="116"/>
      <c r="C2852" s="116"/>
      <c r="D2852" s="116"/>
      <c r="M2852" s="116"/>
    </row>
    <row r="2853" spans="1:13" x14ac:dyDescent="0.35">
      <c r="A2853" s="116"/>
      <c r="C2853" s="116"/>
      <c r="D2853" s="116"/>
      <c r="M2853" s="116"/>
    </row>
    <row r="2854" spans="1:13" x14ac:dyDescent="0.35">
      <c r="A2854" s="116"/>
      <c r="C2854" s="116"/>
      <c r="D2854" s="116"/>
      <c r="M2854" s="116"/>
    </row>
    <row r="2855" spans="1:13" x14ac:dyDescent="0.35">
      <c r="A2855" s="116"/>
      <c r="C2855" s="116"/>
      <c r="D2855" s="116"/>
      <c r="M2855" s="116"/>
    </row>
    <row r="2856" spans="1:13" x14ac:dyDescent="0.35">
      <c r="A2856" s="116"/>
      <c r="C2856" s="116"/>
      <c r="D2856" s="116"/>
      <c r="M2856" s="116"/>
    </row>
    <row r="2857" spans="1:13" x14ac:dyDescent="0.35">
      <c r="A2857" s="116"/>
      <c r="C2857" s="116"/>
      <c r="D2857" s="116"/>
      <c r="M2857" s="116"/>
    </row>
    <row r="2858" spans="1:13" x14ac:dyDescent="0.35">
      <c r="A2858" s="116"/>
      <c r="C2858" s="116"/>
      <c r="D2858" s="116"/>
      <c r="M2858" s="116"/>
    </row>
    <row r="2859" spans="1:13" x14ac:dyDescent="0.35">
      <c r="A2859" s="116"/>
      <c r="C2859" s="116"/>
      <c r="D2859" s="116"/>
      <c r="M2859" s="116"/>
    </row>
    <row r="2860" spans="1:13" x14ac:dyDescent="0.35">
      <c r="A2860" s="116"/>
      <c r="C2860" s="116"/>
      <c r="D2860" s="116"/>
      <c r="M2860" s="116"/>
    </row>
    <row r="2861" spans="1:13" x14ac:dyDescent="0.35">
      <c r="A2861" s="116"/>
      <c r="C2861" s="116"/>
      <c r="D2861" s="116"/>
      <c r="M2861" s="116"/>
    </row>
    <row r="2862" spans="1:13" x14ac:dyDescent="0.35">
      <c r="A2862" s="116"/>
      <c r="C2862" s="116"/>
      <c r="D2862" s="116"/>
      <c r="M2862" s="116"/>
    </row>
    <row r="2863" spans="1:13" x14ac:dyDescent="0.35">
      <c r="A2863" s="116"/>
      <c r="C2863" s="116"/>
      <c r="D2863" s="116"/>
      <c r="M2863" s="116"/>
    </row>
    <row r="2864" spans="1:13" x14ac:dyDescent="0.35">
      <c r="A2864" s="116"/>
      <c r="C2864" s="116"/>
      <c r="D2864" s="116"/>
      <c r="M2864" s="116"/>
    </row>
    <row r="2865" spans="1:13" x14ac:dyDescent="0.35">
      <c r="A2865" s="116"/>
      <c r="C2865" s="116"/>
      <c r="D2865" s="116"/>
      <c r="M2865" s="116"/>
    </row>
    <row r="2866" spans="1:13" x14ac:dyDescent="0.35">
      <c r="A2866" s="116"/>
      <c r="C2866" s="116"/>
      <c r="D2866" s="116"/>
      <c r="M2866" s="116"/>
    </row>
    <row r="2867" spans="1:13" x14ac:dyDescent="0.35">
      <c r="A2867" s="116"/>
      <c r="C2867" s="116"/>
      <c r="D2867" s="116"/>
      <c r="M2867" s="116"/>
    </row>
    <row r="2868" spans="1:13" x14ac:dyDescent="0.35">
      <c r="A2868" s="116"/>
      <c r="C2868" s="116"/>
      <c r="D2868" s="116"/>
      <c r="M2868" s="116"/>
    </row>
    <row r="2869" spans="1:13" x14ac:dyDescent="0.35">
      <c r="A2869" s="116"/>
      <c r="C2869" s="116"/>
      <c r="D2869" s="116"/>
      <c r="M2869" s="116"/>
    </row>
    <row r="2870" spans="1:13" x14ac:dyDescent="0.35">
      <c r="A2870" s="116"/>
      <c r="C2870" s="116"/>
      <c r="D2870" s="116"/>
      <c r="M2870" s="116"/>
    </row>
    <row r="2871" spans="1:13" x14ac:dyDescent="0.35">
      <c r="A2871" s="116"/>
      <c r="C2871" s="116"/>
      <c r="D2871" s="116"/>
      <c r="M2871" s="116"/>
    </row>
    <row r="2872" spans="1:13" x14ac:dyDescent="0.35">
      <c r="A2872" s="116"/>
      <c r="C2872" s="116"/>
      <c r="D2872" s="116"/>
      <c r="M2872" s="116"/>
    </row>
    <row r="2873" spans="1:13" x14ac:dyDescent="0.35">
      <c r="A2873" s="116"/>
      <c r="C2873" s="116"/>
      <c r="D2873" s="116"/>
      <c r="M2873" s="116"/>
    </row>
    <row r="2874" spans="1:13" x14ac:dyDescent="0.35">
      <c r="A2874" s="116"/>
      <c r="C2874" s="116"/>
      <c r="D2874" s="116"/>
      <c r="M2874" s="116"/>
    </row>
    <row r="2875" spans="1:13" x14ac:dyDescent="0.35">
      <c r="A2875" s="116"/>
      <c r="C2875" s="116"/>
      <c r="D2875" s="116"/>
      <c r="M2875" s="116"/>
    </row>
    <row r="2876" spans="1:13" x14ac:dyDescent="0.35">
      <c r="A2876" s="116"/>
      <c r="C2876" s="116"/>
      <c r="D2876" s="116"/>
      <c r="M2876" s="116"/>
    </row>
    <row r="2877" spans="1:13" x14ac:dyDescent="0.35">
      <c r="A2877" s="116"/>
      <c r="C2877" s="116"/>
      <c r="D2877" s="116"/>
      <c r="M2877" s="116"/>
    </row>
    <row r="2878" spans="1:13" x14ac:dyDescent="0.35">
      <c r="A2878" s="116"/>
      <c r="C2878" s="116"/>
      <c r="D2878" s="116"/>
      <c r="M2878" s="116"/>
    </row>
    <row r="2879" spans="1:13" x14ac:dyDescent="0.35">
      <c r="A2879" s="116"/>
      <c r="C2879" s="116"/>
      <c r="D2879" s="116"/>
      <c r="M2879" s="116"/>
    </row>
    <row r="2880" spans="1:13" x14ac:dyDescent="0.35">
      <c r="A2880" s="116"/>
      <c r="C2880" s="116"/>
      <c r="D2880" s="116"/>
      <c r="M2880" s="116"/>
    </row>
    <row r="2881" spans="1:13" x14ac:dyDescent="0.35">
      <c r="A2881" s="116"/>
      <c r="C2881" s="116"/>
      <c r="D2881" s="116"/>
      <c r="M2881" s="116"/>
    </row>
    <row r="2882" spans="1:13" x14ac:dyDescent="0.35">
      <c r="A2882" s="116"/>
      <c r="C2882" s="116"/>
      <c r="D2882" s="116"/>
      <c r="M2882" s="116"/>
    </row>
    <row r="2883" spans="1:13" x14ac:dyDescent="0.35">
      <c r="A2883" s="116"/>
      <c r="C2883" s="116"/>
      <c r="D2883" s="116"/>
      <c r="M2883" s="116"/>
    </row>
    <row r="2884" spans="1:13" x14ac:dyDescent="0.35">
      <c r="A2884" s="116"/>
      <c r="C2884" s="116"/>
      <c r="D2884" s="116"/>
      <c r="M2884" s="116"/>
    </row>
    <row r="2885" spans="1:13" x14ac:dyDescent="0.35">
      <c r="A2885" s="116"/>
      <c r="C2885" s="116"/>
      <c r="D2885" s="116"/>
      <c r="M2885" s="116"/>
    </row>
    <row r="2886" spans="1:13" x14ac:dyDescent="0.35">
      <c r="A2886" s="116"/>
      <c r="C2886" s="116"/>
      <c r="D2886" s="116"/>
      <c r="M2886" s="116"/>
    </row>
    <row r="2887" spans="1:13" x14ac:dyDescent="0.35">
      <c r="A2887" s="116"/>
      <c r="C2887" s="116"/>
      <c r="D2887" s="116"/>
      <c r="M2887" s="116"/>
    </row>
    <row r="2888" spans="1:13" x14ac:dyDescent="0.35">
      <c r="A2888" s="116"/>
      <c r="C2888" s="116"/>
      <c r="D2888" s="116"/>
      <c r="M2888" s="116"/>
    </row>
    <row r="2889" spans="1:13" x14ac:dyDescent="0.35">
      <c r="A2889" s="116"/>
      <c r="C2889" s="116"/>
      <c r="D2889" s="116"/>
      <c r="M2889" s="116"/>
    </row>
    <row r="2890" spans="1:13" x14ac:dyDescent="0.35">
      <c r="A2890" s="116"/>
      <c r="C2890" s="116"/>
      <c r="D2890" s="116"/>
      <c r="M2890" s="116"/>
    </row>
    <row r="2891" spans="1:13" x14ac:dyDescent="0.35">
      <c r="A2891" s="116"/>
      <c r="C2891" s="116"/>
      <c r="D2891" s="116"/>
      <c r="M2891" s="116"/>
    </row>
    <row r="2892" spans="1:13" x14ac:dyDescent="0.35">
      <c r="A2892" s="116"/>
      <c r="C2892" s="116"/>
      <c r="D2892" s="116"/>
      <c r="M2892" s="116"/>
    </row>
    <row r="2893" spans="1:13" x14ac:dyDescent="0.35">
      <c r="A2893" s="116"/>
      <c r="C2893" s="116"/>
      <c r="D2893" s="116"/>
      <c r="M2893" s="116"/>
    </row>
    <row r="2894" spans="1:13" x14ac:dyDescent="0.35">
      <c r="A2894" s="116"/>
      <c r="C2894" s="116"/>
      <c r="D2894" s="116"/>
      <c r="M2894" s="116"/>
    </row>
    <row r="2895" spans="1:13" x14ac:dyDescent="0.35">
      <c r="A2895" s="116"/>
      <c r="C2895" s="116"/>
      <c r="D2895" s="116"/>
      <c r="M2895" s="116"/>
    </row>
    <row r="2896" spans="1:13" x14ac:dyDescent="0.35">
      <c r="A2896" s="116"/>
      <c r="C2896" s="116"/>
      <c r="D2896" s="116"/>
      <c r="M2896" s="116"/>
    </row>
    <row r="2897" spans="1:13" x14ac:dyDescent="0.35">
      <c r="A2897" s="116"/>
      <c r="C2897" s="116"/>
      <c r="D2897" s="116"/>
      <c r="M2897" s="116"/>
    </row>
    <row r="2898" spans="1:13" x14ac:dyDescent="0.35">
      <c r="A2898" s="116"/>
      <c r="C2898" s="116"/>
      <c r="D2898" s="116"/>
      <c r="M2898" s="116"/>
    </row>
    <row r="2899" spans="1:13" x14ac:dyDescent="0.35">
      <c r="A2899" s="116"/>
      <c r="C2899" s="116"/>
      <c r="D2899" s="116"/>
      <c r="M2899" s="116"/>
    </row>
    <row r="2900" spans="1:13" x14ac:dyDescent="0.35">
      <c r="A2900" s="116"/>
      <c r="C2900" s="116"/>
      <c r="D2900" s="116"/>
      <c r="M2900" s="116"/>
    </row>
    <row r="2901" spans="1:13" x14ac:dyDescent="0.35">
      <c r="A2901" s="116"/>
      <c r="C2901" s="116"/>
      <c r="D2901" s="116"/>
      <c r="M2901" s="116"/>
    </row>
    <row r="2902" spans="1:13" x14ac:dyDescent="0.35">
      <c r="A2902" s="116"/>
      <c r="C2902" s="116"/>
      <c r="D2902" s="116"/>
      <c r="M2902" s="116"/>
    </row>
    <row r="2903" spans="1:13" x14ac:dyDescent="0.35">
      <c r="A2903" s="116"/>
      <c r="C2903" s="116"/>
      <c r="D2903" s="116"/>
      <c r="M2903" s="116"/>
    </row>
    <row r="2904" spans="1:13" x14ac:dyDescent="0.35">
      <c r="A2904" s="116"/>
      <c r="C2904" s="116"/>
      <c r="D2904" s="116"/>
      <c r="M2904" s="116"/>
    </row>
    <row r="2905" spans="1:13" x14ac:dyDescent="0.35">
      <c r="A2905" s="116"/>
      <c r="C2905" s="116"/>
      <c r="D2905" s="116"/>
      <c r="M2905" s="116"/>
    </row>
    <row r="2906" spans="1:13" x14ac:dyDescent="0.35">
      <c r="A2906" s="116"/>
      <c r="C2906" s="116"/>
      <c r="D2906" s="116"/>
      <c r="M2906" s="116"/>
    </row>
    <row r="2907" spans="1:13" x14ac:dyDescent="0.35">
      <c r="A2907" s="116"/>
      <c r="C2907" s="116"/>
      <c r="D2907" s="116"/>
      <c r="M2907" s="116"/>
    </row>
    <row r="2908" spans="1:13" x14ac:dyDescent="0.35">
      <c r="A2908" s="116"/>
      <c r="C2908" s="116"/>
      <c r="D2908" s="116"/>
      <c r="M2908" s="116"/>
    </row>
    <row r="2909" spans="1:13" x14ac:dyDescent="0.35">
      <c r="A2909" s="116"/>
      <c r="C2909" s="116"/>
      <c r="D2909" s="116"/>
      <c r="M2909" s="116"/>
    </row>
    <row r="2910" spans="1:13" x14ac:dyDescent="0.35">
      <c r="A2910" s="116"/>
      <c r="C2910" s="116"/>
      <c r="D2910" s="116"/>
      <c r="M2910" s="116"/>
    </row>
    <row r="2911" spans="1:13" x14ac:dyDescent="0.35">
      <c r="A2911" s="116"/>
      <c r="C2911" s="116"/>
      <c r="D2911" s="116"/>
      <c r="M2911" s="116"/>
    </row>
    <row r="2912" spans="1:13" x14ac:dyDescent="0.35">
      <c r="A2912" s="116"/>
      <c r="C2912" s="116"/>
      <c r="D2912" s="116"/>
      <c r="M2912" s="116"/>
    </row>
    <row r="2913" spans="1:13" x14ac:dyDescent="0.35">
      <c r="A2913" s="116"/>
      <c r="C2913" s="116"/>
      <c r="D2913" s="116"/>
      <c r="M2913" s="116"/>
    </row>
    <row r="2914" spans="1:13" x14ac:dyDescent="0.35">
      <c r="A2914" s="116"/>
      <c r="C2914" s="116"/>
      <c r="D2914" s="116"/>
      <c r="M2914" s="116"/>
    </row>
    <row r="2915" spans="1:13" x14ac:dyDescent="0.35">
      <c r="A2915" s="116"/>
      <c r="C2915" s="116"/>
      <c r="D2915" s="116"/>
      <c r="M2915" s="116"/>
    </row>
    <row r="2916" spans="1:13" x14ac:dyDescent="0.35">
      <c r="A2916" s="116"/>
      <c r="C2916" s="116"/>
      <c r="D2916" s="116"/>
      <c r="M2916" s="116"/>
    </row>
    <row r="2917" spans="1:13" x14ac:dyDescent="0.35">
      <c r="A2917" s="116"/>
      <c r="C2917" s="116"/>
      <c r="D2917" s="116"/>
      <c r="M2917" s="116"/>
    </row>
    <row r="2918" spans="1:13" x14ac:dyDescent="0.35">
      <c r="A2918" s="116"/>
      <c r="C2918" s="116"/>
      <c r="D2918" s="116"/>
      <c r="M2918" s="116"/>
    </row>
    <row r="2919" spans="1:13" x14ac:dyDescent="0.35">
      <c r="A2919" s="116"/>
      <c r="C2919" s="116"/>
      <c r="D2919" s="116"/>
      <c r="M2919" s="116"/>
    </row>
    <row r="2920" spans="1:13" x14ac:dyDescent="0.35">
      <c r="A2920" s="116"/>
      <c r="C2920" s="116"/>
      <c r="D2920" s="116"/>
      <c r="M2920" s="116"/>
    </row>
    <row r="2921" spans="1:13" x14ac:dyDescent="0.35">
      <c r="A2921" s="116"/>
      <c r="C2921" s="116"/>
      <c r="D2921" s="116"/>
      <c r="M2921" s="116"/>
    </row>
    <row r="2922" spans="1:13" x14ac:dyDescent="0.35">
      <c r="A2922" s="116"/>
      <c r="C2922" s="116"/>
      <c r="D2922" s="116"/>
      <c r="M2922" s="116"/>
    </row>
    <row r="2923" spans="1:13" x14ac:dyDescent="0.35">
      <c r="A2923" s="116"/>
      <c r="C2923" s="116"/>
      <c r="D2923" s="116"/>
      <c r="M2923" s="116"/>
    </row>
    <row r="2924" spans="1:13" x14ac:dyDescent="0.35">
      <c r="A2924" s="116"/>
      <c r="C2924" s="116"/>
      <c r="D2924" s="116"/>
      <c r="M2924" s="116"/>
    </row>
    <row r="2925" spans="1:13" x14ac:dyDescent="0.35">
      <c r="A2925" s="116"/>
      <c r="C2925" s="116"/>
      <c r="D2925" s="116"/>
      <c r="M2925" s="116"/>
    </row>
    <row r="2926" spans="1:13" x14ac:dyDescent="0.35">
      <c r="A2926" s="116"/>
      <c r="C2926" s="116"/>
      <c r="D2926" s="116"/>
      <c r="M2926" s="116"/>
    </row>
    <row r="2927" spans="1:13" x14ac:dyDescent="0.35">
      <c r="A2927" s="116"/>
      <c r="C2927" s="116"/>
      <c r="D2927" s="116"/>
      <c r="M2927" s="116"/>
    </row>
    <row r="2928" spans="1:13" x14ac:dyDescent="0.35">
      <c r="A2928" s="116"/>
      <c r="C2928" s="116"/>
      <c r="D2928" s="116"/>
      <c r="M2928" s="116"/>
    </row>
    <row r="2929" spans="1:13" x14ac:dyDescent="0.35">
      <c r="A2929" s="116"/>
      <c r="C2929" s="116"/>
      <c r="D2929" s="116"/>
      <c r="M2929" s="116"/>
    </row>
    <row r="2930" spans="1:13" x14ac:dyDescent="0.35">
      <c r="A2930" s="116"/>
      <c r="C2930" s="116"/>
      <c r="D2930" s="116"/>
      <c r="M2930" s="116"/>
    </row>
    <row r="2931" spans="1:13" x14ac:dyDescent="0.35">
      <c r="A2931" s="116"/>
      <c r="C2931" s="116"/>
      <c r="D2931" s="116"/>
      <c r="M2931" s="116"/>
    </row>
    <row r="2932" spans="1:13" x14ac:dyDescent="0.35">
      <c r="A2932" s="116"/>
      <c r="C2932" s="116"/>
      <c r="D2932" s="116"/>
      <c r="M2932" s="116"/>
    </row>
    <row r="2933" spans="1:13" x14ac:dyDescent="0.35">
      <c r="A2933" s="116"/>
      <c r="C2933" s="116"/>
      <c r="D2933" s="116"/>
      <c r="M2933" s="116"/>
    </row>
    <row r="2934" spans="1:13" x14ac:dyDescent="0.35">
      <c r="A2934" s="116"/>
      <c r="C2934" s="116"/>
      <c r="D2934" s="116"/>
      <c r="M2934" s="116"/>
    </row>
    <row r="2935" spans="1:13" x14ac:dyDescent="0.35">
      <c r="A2935" s="116"/>
      <c r="C2935" s="116"/>
      <c r="D2935" s="116"/>
      <c r="M2935" s="116"/>
    </row>
    <row r="2936" spans="1:13" x14ac:dyDescent="0.35">
      <c r="A2936" s="116"/>
      <c r="C2936" s="116"/>
      <c r="D2936" s="116"/>
      <c r="M2936" s="116"/>
    </row>
    <row r="2937" spans="1:13" x14ac:dyDescent="0.35">
      <c r="A2937" s="116"/>
      <c r="C2937" s="116"/>
      <c r="D2937" s="116"/>
      <c r="M2937" s="116"/>
    </row>
    <row r="2938" spans="1:13" x14ac:dyDescent="0.35">
      <c r="A2938" s="116"/>
      <c r="C2938" s="116"/>
      <c r="D2938" s="116"/>
      <c r="M2938" s="116"/>
    </row>
    <row r="2939" spans="1:13" x14ac:dyDescent="0.35">
      <c r="A2939" s="116"/>
      <c r="C2939" s="116"/>
      <c r="D2939" s="116"/>
      <c r="M2939" s="116"/>
    </row>
    <row r="2940" spans="1:13" x14ac:dyDescent="0.35">
      <c r="A2940" s="116"/>
      <c r="C2940" s="116"/>
      <c r="D2940" s="116"/>
      <c r="M2940" s="116"/>
    </row>
    <row r="2941" spans="1:13" x14ac:dyDescent="0.35">
      <c r="A2941" s="116"/>
      <c r="C2941" s="116"/>
      <c r="D2941" s="116"/>
      <c r="M2941" s="116"/>
    </row>
    <row r="2942" spans="1:13" x14ac:dyDescent="0.35">
      <c r="A2942" s="116"/>
      <c r="C2942" s="116"/>
      <c r="D2942" s="116"/>
      <c r="M2942" s="116"/>
    </row>
    <row r="2943" spans="1:13" x14ac:dyDescent="0.35">
      <c r="A2943" s="116"/>
      <c r="C2943" s="116"/>
      <c r="D2943" s="116"/>
      <c r="M2943" s="116"/>
    </row>
    <row r="2944" spans="1:13" x14ac:dyDescent="0.35">
      <c r="A2944" s="116"/>
      <c r="C2944" s="116"/>
      <c r="D2944" s="116"/>
      <c r="M2944" s="116"/>
    </row>
    <row r="2945" spans="1:13" x14ac:dyDescent="0.35">
      <c r="A2945" s="116"/>
      <c r="C2945" s="116"/>
      <c r="D2945" s="116"/>
      <c r="M2945" s="116"/>
    </row>
    <row r="2946" spans="1:13" x14ac:dyDescent="0.35">
      <c r="A2946" s="116"/>
      <c r="C2946" s="116"/>
      <c r="D2946" s="116"/>
      <c r="M2946" s="116"/>
    </row>
    <row r="2947" spans="1:13" x14ac:dyDescent="0.35">
      <c r="A2947" s="116"/>
      <c r="C2947" s="116"/>
      <c r="D2947" s="116"/>
      <c r="M2947" s="116"/>
    </row>
    <row r="2948" spans="1:13" x14ac:dyDescent="0.35">
      <c r="A2948" s="116"/>
      <c r="C2948" s="116"/>
      <c r="D2948" s="116"/>
      <c r="M2948" s="116"/>
    </row>
    <row r="2949" spans="1:13" x14ac:dyDescent="0.35">
      <c r="A2949" s="116"/>
      <c r="C2949" s="116"/>
      <c r="D2949" s="116"/>
      <c r="M2949" s="116"/>
    </row>
    <row r="2950" spans="1:13" x14ac:dyDescent="0.35">
      <c r="A2950" s="116"/>
      <c r="C2950" s="116"/>
      <c r="D2950" s="116"/>
      <c r="M2950" s="116"/>
    </row>
    <row r="2951" spans="1:13" x14ac:dyDescent="0.35">
      <c r="A2951" s="116"/>
      <c r="C2951" s="116"/>
      <c r="D2951" s="116"/>
      <c r="M2951" s="116"/>
    </row>
    <row r="2952" spans="1:13" x14ac:dyDescent="0.35">
      <c r="A2952" s="116"/>
      <c r="C2952" s="116"/>
      <c r="D2952" s="116"/>
      <c r="M2952" s="116"/>
    </row>
    <row r="2953" spans="1:13" x14ac:dyDescent="0.35">
      <c r="A2953" s="116"/>
      <c r="C2953" s="116"/>
      <c r="D2953" s="116"/>
      <c r="M2953" s="116"/>
    </row>
    <row r="2954" spans="1:13" x14ac:dyDescent="0.35">
      <c r="A2954" s="116"/>
      <c r="C2954" s="116"/>
      <c r="D2954" s="116"/>
      <c r="M2954" s="116"/>
    </row>
    <row r="2955" spans="1:13" x14ac:dyDescent="0.35">
      <c r="A2955" s="116"/>
      <c r="C2955" s="116"/>
      <c r="D2955" s="116"/>
      <c r="M2955" s="116"/>
    </row>
    <row r="2956" spans="1:13" x14ac:dyDescent="0.35">
      <c r="A2956" s="116"/>
      <c r="C2956" s="116"/>
      <c r="D2956" s="116"/>
      <c r="M2956" s="116"/>
    </row>
    <row r="2957" spans="1:13" x14ac:dyDescent="0.35">
      <c r="A2957" s="116"/>
      <c r="C2957" s="116"/>
      <c r="D2957" s="116"/>
      <c r="M2957" s="116"/>
    </row>
    <row r="2958" spans="1:13" x14ac:dyDescent="0.35">
      <c r="A2958" s="116"/>
      <c r="C2958" s="116"/>
      <c r="D2958" s="116"/>
      <c r="M2958" s="116"/>
    </row>
    <row r="2959" spans="1:13" x14ac:dyDescent="0.35">
      <c r="A2959" s="116"/>
      <c r="C2959" s="116"/>
      <c r="D2959" s="116"/>
      <c r="M2959" s="116"/>
    </row>
    <row r="2960" spans="1:13" x14ac:dyDescent="0.35">
      <c r="A2960" s="116"/>
      <c r="C2960" s="116"/>
      <c r="D2960" s="116"/>
      <c r="M2960" s="116"/>
    </row>
    <row r="2961" spans="1:13" x14ac:dyDescent="0.35">
      <c r="A2961" s="116"/>
      <c r="C2961" s="116"/>
      <c r="D2961" s="116"/>
      <c r="M2961" s="116"/>
    </row>
    <row r="2962" spans="1:13" x14ac:dyDescent="0.35">
      <c r="A2962" s="116"/>
      <c r="C2962" s="116"/>
      <c r="D2962" s="116"/>
      <c r="M2962" s="116"/>
    </row>
    <row r="2963" spans="1:13" x14ac:dyDescent="0.35">
      <c r="A2963" s="116"/>
      <c r="C2963" s="116"/>
      <c r="D2963" s="116"/>
      <c r="M2963" s="116"/>
    </row>
    <row r="2964" spans="1:13" x14ac:dyDescent="0.35">
      <c r="A2964" s="116"/>
      <c r="C2964" s="116"/>
      <c r="D2964" s="116"/>
      <c r="M2964" s="116"/>
    </row>
    <row r="2965" spans="1:13" x14ac:dyDescent="0.35">
      <c r="A2965" s="116"/>
      <c r="C2965" s="116"/>
      <c r="D2965" s="116"/>
      <c r="M2965" s="116"/>
    </row>
    <row r="2966" spans="1:13" x14ac:dyDescent="0.35">
      <c r="A2966" s="116"/>
      <c r="C2966" s="116"/>
      <c r="D2966" s="116"/>
      <c r="M2966" s="116"/>
    </row>
    <row r="2967" spans="1:13" x14ac:dyDescent="0.35">
      <c r="A2967" s="116"/>
      <c r="C2967" s="116"/>
      <c r="D2967" s="116"/>
      <c r="M2967" s="116"/>
    </row>
    <row r="2968" spans="1:13" x14ac:dyDescent="0.35">
      <c r="A2968" s="116"/>
      <c r="C2968" s="116"/>
      <c r="D2968" s="116"/>
      <c r="M2968" s="116"/>
    </row>
    <row r="2969" spans="1:13" x14ac:dyDescent="0.35">
      <c r="A2969" s="116"/>
      <c r="C2969" s="116"/>
      <c r="D2969" s="116"/>
      <c r="M2969" s="116"/>
    </row>
    <row r="2970" spans="1:13" x14ac:dyDescent="0.35">
      <c r="A2970" s="116"/>
      <c r="C2970" s="116"/>
      <c r="D2970" s="116"/>
      <c r="M2970" s="116"/>
    </row>
    <row r="2971" spans="1:13" x14ac:dyDescent="0.35">
      <c r="A2971" s="116"/>
      <c r="C2971" s="116"/>
      <c r="D2971" s="116"/>
      <c r="M2971" s="116"/>
    </row>
    <row r="2972" spans="1:13" x14ac:dyDescent="0.35">
      <c r="A2972" s="116"/>
      <c r="C2972" s="116"/>
      <c r="D2972" s="116"/>
      <c r="M2972" s="116"/>
    </row>
    <row r="2973" spans="1:13" x14ac:dyDescent="0.35">
      <c r="A2973" s="116"/>
      <c r="C2973" s="116"/>
      <c r="D2973" s="116"/>
      <c r="M2973" s="116"/>
    </row>
    <row r="2974" spans="1:13" x14ac:dyDescent="0.35">
      <c r="A2974" s="116"/>
      <c r="C2974" s="116"/>
      <c r="D2974" s="116"/>
      <c r="M2974" s="116"/>
    </row>
    <row r="2975" spans="1:13" x14ac:dyDescent="0.35">
      <c r="A2975" s="116"/>
      <c r="C2975" s="116"/>
      <c r="D2975" s="116"/>
      <c r="M2975" s="116"/>
    </row>
    <row r="2976" spans="1:13" x14ac:dyDescent="0.35">
      <c r="A2976" s="116"/>
      <c r="C2976" s="116"/>
      <c r="D2976" s="116"/>
      <c r="M2976" s="116"/>
    </row>
    <row r="2977" spans="1:13" x14ac:dyDescent="0.35">
      <c r="A2977" s="116"/>
      <c r="C2977" s="116"/>
      <c r="D2977" s="116"/>
      <c r="M2977" s="116"/>
    </row>
    <row r="2978" spans="1:13" x14ac:dyDescent="0.35">
      <c r="A2978" s="116"/>
      <c r="C2978" s="116"/>
      <c r="D2978" s="116"/>
      <c r="M2978" s="116"/>
    </row>
    <row r="2979" spans="1:13" x14ac:dyDescent="0.35">
      <c r="A2979" s="116"/>
      <c r="C2979" s="116"/>
      <c r="D2979" s="116"/>
      <c r="M2979" s="116"/>
    </row>
    <row r="2980" spans="1:13" x14ac:dyDescent="0.35">
      <c r="A2980" s="116"/>
      <c r="C2980" s="116"/>
      <c r="D2980" s="116"/>
      <c r="M2980" s="116"/>
    </row>
    <row r="2981" spans="1:13" x14ac:dyDescent="0.35">
      <c r="A2981" s="116"/>
      <c r="C2981" s="116"/>
      <c r="D2981" s="116"/>
      <c r="M2981" s="116"/>
    </row>
    <row r="2982" spans="1:13" x14ac:dyDescent="0.35">
      <c r="A2982" s="116"/>
      <c r="C2982" s="116"/>
      <c r="D2982" s="116"/>
      <c r="M2982" s="116"/>
    </row>
    <row r="2983" spans="1:13" x14ac:dyDescent="0.35">
      <c r="A2983" s="116"/>
      <c r="C2983" s="116"/>
      <c r="D2983" s="116"/>
      <c r="M2983" s="116"/>
    </row>
    <row r="2984" spans="1:13" x14ac:dyDescent="0.35">
      <c r="A2984" s="116"/>
      <c r="C2984" s="116"/>
      <c r="D2984" s="116"/>
      <c r="M2984" s="116"/>
    </row>
    <row r="2985" spans="1:13" x14ac:dyDescent="0.35">
      <c r="A2985" s="116"/>
      <c r="C2985" s="116"/>
      <c r="D2985" s="116"/>
      <c r="M2985" s="116"/>
    </row>
    <row r="2986" spans="1:13" x14ac:dyDescent="0.35">
      <c r="A2986" s="116"/>
      <c r="C2986" s="116"/>
      <c r="D2986" s="116"/>
      <c r="M2986" s="116"/>
    </row>
    <row r="2987" spans="1:13" x14ac:dyDescent="0.35">
      <c r="A2987" s="116"/>
      <c r="C2987" s="116"/>
      <c r="D2987" s="116"/>
      <c r="M2987" s="116"/>
    </row>
    <row r="2988" spans="1:13" x14ac:dyDescent="0.35">
      <c r="A2988" s="116"/>
      <c r="C2988" s="116"/>
      <c r="D2988" s="116"/>
      <c r="M2988" s="116"/>
    </row>
    <row r="2989" spans="1:13" x14ac:dyDescent="0.35">
      <c r="A2989" s="116"/>
      <c r="C2989" s="116"/>
      <c r="D2989" s="116"/>
      <c r="M2989" s="116"/>
    </row>
    <row r="2990" spans="1:13" x14ac:dyDescent="0.35">
      <c r="A2990" s="116"/>
      <c r="C2990" s="116"/>
      <c r="D2990" s="116"/>
      <c r="M2990" s="116"/>
    </row>
    <row r="2991" spans="1:13" x14ac:dyDescent="0.35">
      <c r="A2991" s="116"/>
      <c r="C2991" s="116"/>
      <c r="D2991" s="116"/>
      <c r="M2991" s="116"/>
    </row>
    <row r="2992" spans="1:13" x14ac:dyDescent="0.35">
      <c r="A2992" s="116"/>
      <c r="C2992" s="116"/>
      <c r="D2992" s="116"/>
      <c r="M2992" s="116"/>
    </row>
    <row r="2993" spans="1:13" x14ac:dyDescent="0.35">
      <c r="A2993" s="116"/>
      <c r="C2993" s="116"/>
      <c r="D2993" s="116"/>
      <c r="M2993" s="116"/>
    </row>
    <row r="2994" spans="1:13" x14ac:dyDescent="0.35">
      <c r="A2994" s="116"/>
      <c r="C2994" s="116"/>
      <c r="D2994" s="116"/>
      <c r="M2994" s="116"/>
    </row>
    <row r="2995" spans="1:13" x14ac:dyDescent="0.35">
      <c r="A2995" s="116"/>
      <c r="C2995" s="116"/>
      <c r="D2995" s="116"/>
      <c r="M2995" s="116"/>
    </row>
    <row r="2996" spans="1:13" x14ac:dyDescent="0.35">
      <c r="A2996" s="116"/>
      <c r="C2996" s="116"/>
      <c r="D2996" s="116"/>
      <c r="M2996" s="116"/>
    </row>
    <row r="2997" spans="1:13" x14ac:dyDescent="0.35">
      <c r="A2997" s="116"/>
      <c r="C2997" s="116"/>
      <c r="D2997" s="116"/>
      <c r="M2997" s="116"/>
    </row>
    <row r="2998" spans="1:13" x14ac:dyDescent="0.35">
      <c r="A2998" s="116"/>
      <c r="C2998" s="116"/>
      <c r="D2998" s="116"/>
      <c r="M2998" s="116"/>
    </row>
    <row r="2999" spans="1:13" x14ac:dyDescent="0.35">
      <c r="A2999" s="116"/>
      <c r="C2999" s="116"/>
      <c r="D2999" s="116"/>
      <c r="M2999" s="116"/>
    </row>
    <row r="3000" spans="1:13" x14ac:dyDescent="0.35">
      <c r="A3000" s="116"/>
      <c r="C3000" s="116"/>
      <c r="D3000" s="116"/>
      <c r="M3000" s="116"/>
    </row>
    <row r="3001" spans="1:13" x14ac:dyDescent="0.35">
      <c r="A3001" s="116"/>
      <c r="C3001" s="116"/>
      <c r="D3001" s="116"/>
      <c r="M3001" s="116"/>
    </row>
    <row r="3002" spans="1:13" x14ac:dyDescent="0.35">
      <c r="A3002" s="116"/>
      <c r="C3002" s="116"/>
      <c r="D3002" s="116"/>
      <c r="M3002" s="116"/>
    </row>
    <row r="3003" spans="1:13" x14ac:dyDescent="0.35">
      <c r="A3003" s="116"/>
      <c r="C3003" s="116"/>
      <c r="D3003" s="116"/>
      <c r="M3003" s="116"/>
    </row>
    <row r="3004" spans="1:13" x14ac:dyDescent="0.35">
      <c r="A3004" s="116"/>
      <c r="C3004" s="116"/>
      <c r="D3004" s="116"/>
      <c r="M3004" s="116"/>
    </row>
    <row r="3005" spans="1:13" x14ac:dyDescent="0.35">
      <c r="A3005" s="116"/>
      <c r="C3005" s="116"/>
      <c r="D3005" s="116"/>
      <c r="M3005" s="116"/>
    </row>
    <row r="3006" spans="1:13" x14ac:dyDescent="0.35">
      <c r="A3006" s="116"/>
      <c r="C3006" s="116"/>
      <c r="D3006" s="116"/>
      <c r="M3006" s="116"/>
    </row>
    <row r="3007" spans="1:13" x14ac:dyDescent="0.35">
      <c r="A3007" s="116"/>
      <c r="C3007" s="116"/>
      <c r="D3007" s="116"/>
      <c r="M3007" s="116"/>
    </row>
    <row r="3008" spans="1:13" x14ac:dyDescent="0.35">
      <c r="A3008" s="116"/>
      <c r="C3008" s="116"/>
      <c r="D3008" s="116"/>
      <c r="M3008" s="116"/>
    </row>
    <row r="3009" spans="1:13" x14ac:dyDescent="0.35">
      <c r="A3009" s="116"/>
      <c r="C3009" s="116"/>
      <c r="D3009" s="116"/>
      <c r="M3009" s="116"/>
    </row>
    <row r="3010" spans="1:13" x14ac:dyDescent="0.35">
      <c r="A3010" s="116"/>
      <c r="C3010" s="116"/>
      <c r="D3010" s="116"/>
      <c r="M3010" s="116"/>
    </row>
    <row r="3011" spans="1:13" x14ac:dyDescent="0.35">
      <c r="A3011" s="116"/>
      <c r="C3011" s="116"/>
      <c r="D3011" s="116"/>
      <c r="M3011" s="116"/>
    </row>
    <row r="3012" spans="1:13" x14ac:dyDescent="0.35">
      <c r="A3012" s="116"/>
      <c r="C3012" s="116"/>
      <c r="D3012" s="116"/>
      <c r="M3012" s="116"/>
    </row>
    <row r="3013" spans="1:13" x14ac:dyDescent="0.35">
      <c r="A3013" s="116"/>
      <c r="C3013" s="116"/>
      <c r="D3013" s="116"/>
      <c r="M3013" s="116"/>
    </row>
    <row r="3014" spans="1:13" x14ac:dyDescent="0.35">
      <c r="A3014" s="116"/>
      <c r="C3014" s="116"/>
      <c r="D3014" s="116"/>
      <c r="M3014" s="116"/>
    </row>
    <row r="3015" spans="1:13" x14ac:dyDescent="0.35">
      <c r="A3015" s="116"/>
      <c r="C3015" s="116"/>
      <c r="D3015" s="116"/>
      <c r="M3015" s="116"/>
    </row>
    <row r="3016" spans="1:13" x14ac:dyDescent="0.35">
      <c r="A3016" s="116"/>
      <c r="C3016" s="116"/>
      <c r="D3016" s="116"/>
      <c r="M3016" s="116"/>
    </row>
    <row r="3017" spans="1:13" x14ac:dyDescent="0.35">
      <c r="A3017" s="116"/>
      <c r="C3017" s="116"/>
      <c r="D3017" s="116"/>
      <c r="M3017" s="116"/>
    </row>
    <row r="3018" spans="1:13" x14ac:dyDescent="0.35">
      <c r="A3018" s="116"/>
      <c r="C3018" s="116"/>
      <c r="D3018" s="116"/>
      <c r="M3018" s="116"/>
    </row>
    <row r="3019" spans="1:13" x14ac:dyDescent="0.35">
      <c r="A3019" s="116"/>
      <c r="C3019" s="116"/>
      <c r="D3019" s="116"/>
      <c r="M3019" s="116"/>
    </row>
    <row r="3020" spans="1:13" x14ac:dyDescent="0.35">
      <c r="A3020" s="116"/>
      <c r="C3020" s="116"/>
      <c r="D3020" s="116"/>
      <c r="M3020" s="116"/>
    </row>
    <row r="3021" spans="1:13" x14ac:dyDescent="0.35">
      <c r="A3021" s="116"/>
      <c r="C3021" s="116"/>
      <c r="D3021" s="116"/>
      <c r="M3021" s="116"/>
    </row>
    <row r="3022" spans="1:13" x14ac:dyDescent="0.35">
      <c r="A3022" s="116"/>
      <c r="C3022" s="116"/>
      <c r="D3022" s="116"/>
      <c r="M3022" s="116"/>
    </row>
    <row r="3023" spans="1:13" x14ac:dyDescent="0.35">
      <c r="A3023" s="116"/>
      <c r="C3023" s="116"/>
      <c r="D3023" s="116"/>
      <c r="M3023" s="116"/>
    </row>
    <row r="3024" spans="1:13" x14ac:dyDescent="0.35">
      <c r="A3024" s="116"/>
      <c r="C3024" s="116"/>
      <c r="D3024" s="116"/>
      <c r="M3024" s="116"/>
    </row>
    <row r="3025" spans="1:13" x14ac:dyDescent="0.35">
      <c r="A3025" s="116"/>
      <c r="C3025" s="116"/>
      <c r="D3025" s="116"/>
      <c r="M3025" s="116"/>
    </row>
    <row r="3026" spans="1:13" x14ac:dyDescent="0.35">
      <c r="A3026" s="116"/>
      <c r="C3026" s="116"/>
      <c r="D3026" s="116"/>
      <c r="M3026" s="116"/>
    </row>
    <row r="3027" spans="1:13" x14ac:dyDescent="0.35">
      <c r="A3027" s="116"/>
      <c r="C3027" s="116"/>
      <c r="D3027" s="116"/>
      <c r="M3027" s="116"/>
    </row>
    <row r="3028" spans="1:13" x14ac:dyDescent="0.35">
      <c r="A3028" s="116"/>
      <c r="C3028" s="116"/>
      <c r="D3028" s="116"/>
      <c r="M3028" s="116"/>
    </row>
    <row r="3029" spans="1:13" x14ac:dyDescent="0.35">
      <c r="A3029" s="116"/>
      <c r="C3029" s="116"/>
      <c r="D3029" s="116"/>
      <c r="M3029" s="116"/>
    </row>
    <row r="3030" spans="1:13" x14ac:dyDescent="0.35">
      <c r="A3030" s="116"/>
      <c r="C3030" s="116"/>
      <c r="D3030" s="116"/>
      <c r="M3030" s="116"/>
    </row>
    <row r="3031" spans="1:13" x14ac:dyDescent="0.35">
      <c r="A3031" s="116"/>
      <c r="C3031" s="116"/>
      <c r="D3031" s="116"/>
      <c r="M3031" s="116"/>
    </row>
    <row r="3032" spans="1:13" x14ac:dyDescent="0.35">
      <c r="A3032" s="116"/>
      <c r="C3032" s="116"/>
      <c r="D3032" s="116"/>
      <c r="M3032" s="116"/>
    </row>
    <row r="3033" spans="1:13" x14ac:dyDescent="0.35">
      <c r="A3033" s="116"/>
      <c r="C3033" s="116"/>
      <c r="D3033" s="116"/>
      <c r="M3033" s="116"/>
    </row>
    <row r="3034" spans="1:13" x14ac:dyDescent="0.35">
      <c r="A3034" s="116"/>
      <c r="C3034" s="116"/>
      <c r="D3034" s="116"/>
      <c r="M3034" s="116"/>
    </row>
    <row r="3035" spans="1:13" x14ac:dyDescent="0.35">
      <c r="A3035" s="116"/>
      <c r="C3035" s="116"/>
      <c r="D3035" s="116"/>
      <c r="M3035" s="116"/>
    </row>
    <row r="3036" spans="1:13" x14ac:dyDescent="0.35">
      <c r="A3036" s="116"/>
      <c r="C3036" s="116"/>
      <c r="D3036" s="116"/>
      <c r="M3036" s="116"/>
    </row>
    <row r="3037" spans="1:13" x14ac:dyDescent="0.35">
      <c r="A3037" s="116"/>
      <c r="C3037" s="116"/>
      <c r="D3037" s="116"/>
      <c r="M3037" s="116"/>
    </row>
    <row r="3038" spans="1:13" x14ac:dyDescent="0.35">
      <c r="A3038" s="116"/>
      <c r="C3038" s="116"/>
      <c r="D3038" s="116"/>
      <c r="M3038" s="116"/>
    </row>
    <row r="3039" spans="1:13" x14ac:dyDescent="0.35">
      <c r="A3039" s="116"/>
      <c r="C3039" s="116"/>
      <c r="D3039" s="116"/>
      <c r="M3039" s="116"/>
    </row>
    <row r="3040" spans="1:13" x14ac:dyDescent="0.35">
      <c r="A3040" s="116"/>
      <c r="C3040" s="116"/>
      <c r="D3040" s="116"/>
      <c r="M3040" s="116"/>
    </row>
    <row r="3041" spans="1:13" x14ac:dyDescent="0.35">
      <c r="A3041" s="116"/>
      <c r="C3041" s="116"/>
      <c r="D3041" s="116"/>
      <c r="M3041" s="116"/>
    </row>
    <row r="3042" spans="1:13" x14ac:dyDescent="0.35">
      <c r="A3042" s="116"/>
      <c r="C3042" s="116"/>
      <c r="D3042" s="116"/>
      <c r="M3042" s="116"/>
    </row>
    <row r="3043" spans="1:13" x14ac:dyDescent="0.35">
      <c r="A3043" s="116"/>
      <c r="C3043" s="116"/>
      <c r="D3043" s="116"/>
      <c r="M3043" s="116"/>
    </row>
    <row r="3044" spans="1:13" x14ac:dyDescent="0.35">
      <c r="A3044" s="116"/>
      <c r="C3044" s="116"/>
      <c r="D3044" s="116"/>
      <c r="M3044" s="116"/>
    </row>
    <row r="3045" spans="1:13" x14ac:dyDescent="0.35">
      <c r="A3045" s="116"/>
      <c r="C3045" s="116"/>
      <c r="D3045" s="116"/>
      <c r="M3045" s="116"/>
    </row>
    <row r="3046" spans="1:13" x14ac:dyDescent="0.35">
      <c r="A3046" s="116"/>
      <c r="C3046" s="116"/>
      <c r="D3046" s="116"/>
      <c r="M3046" s="116"/>
    </row>
    <row r="3047" spans="1:13" x14ac:dyDescent="0.35">
      <c r="A3047" s="116"/>
      <c r="C3047" s="116"/>
      <c r="D3047" s="116"/>
      <c r="M3047" s="116"/>
    </row>
    <row r="3048" spans="1:13" x14ac:dyDescent="0.35">
      <c r="A3048" s="116"/>
      <c r="C3048" s="116"/>
      <c r="D3048" s="116"/>
      <c r="M3048" s="116"/>
    </row>
    <row r="3049" spans="1:13" x14ac:dyDescent="0.35">
      <c r="A3049" s="116"/>
      <c r="C3049" s="116"/>
      <c r="D3049" s="116"/>
      <c r="M3049" s="116"/>
    </row>
    <row r="3050" spans="1:13" x14ac:dyDescent="0.35">
      <c r="A3050" s="116"/>
      <c r="C3050" s="116"/>
      <c r="D3050" s="116"/>
      <c r="M3050" s="116"/>
    </row>
    <row r="3051" spans="1:13" x14ac:dyDescent="0.35">
      <c r="A3051" s="116"/>
      <c r="C3051" s="116"/>
      <c r="D3051" s="116"/>
      <c r="M3051" s="116"/>
    </row>
    <row r="3052" spans="1:13" x14ac:dyDescent="0.35">
      <c r="A3052" s="116"/>
      <c r="C3052" s="116"/>
      <c r="D3052" s="116"/>
      <c r="M3052" s="116"/>
    </row>
    <row r="3053" spans="1:13" x14ac:dyDescent="0.35">
      <c r="A3053" s="116"/>
      <c r="C3053" s="116"/>
      <c r="D3053" s="116"/>
      <c r="M3053" s="116"/>
    </row>
    <row r="3054" spans="1:13" x14ac:dyDescent="0.35">
      <c r="A3054" s="116"/>
      <c r="C3054" s="116"/>
      <c r="D3054" s="116"/>
      <c r="M3054" s="116"/>
    </row>
    <row r="3055" spans="1:13" x14ac:dyDescent="0.35">
      <c r="A3055" s="116"/>
      <c r="C3055" s="116"/>
      <c r="D3055" s="116"/>
      <c r="M3055" s="116"/>
    </row>
    <row r="3056" spans="1:13" x14ac:dyDescent="0.35">
      <c r="A3056" s="116"/>
      <c r="C3056" s="116"/>
      <c r="D3056" s="116"/>
      <c r="M3056" s="116"/>
    </row>
    <row r="3057" spans="1:13" x14ac:dyDescent="0.35">
      <c r="A3057" s="116"/>
      <c r="C3057" s="116"/>
      <c r="D3057" s="116"/>
      <c r="M3057" s="116"/>
    </row>
    <row r="3058" spans="1:13" x14ac:dyDescent="0.35">
      <c r="A3058" s="116"/>
      <c r="C3058" s="116"/>
      <c r="D3058" s="116"/>
      <c r="M3058" s="116"/>
    </row>
    <row r="3059" spans="1:13" x14ac:dyDescent="0.35">
      <c r="A3059" s="116"/>
      <c r="C3059" s="116"/>
      <c r="D3059" s="116"/>
      <c r="M3059" s="116"/>
    </row>
    <row r="3060" spans="1:13" x14ac:dyDescent="0.35">
      <c r="A3060" s="116"/>
      <c r="C3060" s="116"/>
      <c r="D3060" s="116"/>
      <c r="M3060" s="116"/>
    </row>
    <row r="3061" spans="1:13" x14ac:dyDescent="0.35">
      <c r="A3061" s="116"/>
      <c r="C3061" s="116"/>
      <c r="D3061" s="116"/>
      <c r="M3061" s="116"/>
    </row>
    <row r="3062" spans="1:13" x14ac:dyDescent="0.35">
      <c r="A3062" s="116"/>
      <c r="C3062" s="116"/>
      <c r="D3062" s="116"/>
      <c r="M3062" s="116"/>
    </row>
    <row r="3063" spans="1:13" x14ac:dyDescent="0.35">
      <c r="A3063" s="116"/>
      <c r="C3063" s="116"/>
      <c r="D3063" s="116"/>
      <c r="M3063" s="116"/>
    </row>
    <row r="3064" spans="1:13" x14ac:dyDescent="0.35">
      <c r="A3064" s="116"/>
      <c r="C3064" s="116"/>
      <c r="D3064" s="116"/>
      <c r="M3064" s="116"/>
    </row>
    <row r="3065" spans="1:13" x14ac:dyDescent="0.35">
      <c r="A3065" s="116"/>
      <c r="C3065" s="116"/>
      <c r="D3065" s="116"/>
      <c r="M3065" s="116"/>
    </row>
    <row r="3066" spans="1:13" x14ac:dyDescent="0.35">
      <c r="A3066" s="116"/>
      <c r="C3066" s="116"/>
      <c r="D3066" s="116"/>
      <c r="M3066" s="116"/>
    </row>
    <row r="3067" spans="1:13" x14ac:dyDescent="0.35">
      <c r="A3067" s="116"/>
      <c r="C3067" s="116"/>
      <c r="D3067" s="116"/>
      <c r="M3067" s="116"/>
    </row>
    <row r="3068" spans="1:13" x14ac:dyDescent="0.35">
      <c r="A3068" s="116"/>
      <c r="C3068" s="116"/>
      <c r="D3068" s="116"/>
      <c r="M3068" s="116"/>
    </row>
    <row r="3069" spans="1:13" x14ac:dyDescent="0.35">
      <c r="A3069" s="116"/>
      <c r="C3069" s="116"/>
      <c r="D3069" s="116"/>
      <c r="M3069" s="116"/>
    </row>
    <row r="3070" spans="1:13" x14ac:dyDescent="0.35">
      <c r="A3070" s="116"/>
      <c r="C3070" s="116"/>
      <c r="D3070" s="116"/>
      <c r="M3070" s="116"/>
    </row>
    <row r="3071" spans="1:13" x14ac:dyDescent="0.35">
      <c r="A3071" s="116"/>
      <c r="C3071" s="116"/>
      <c r="D3071" s="116"/>
      <c r="M3071" s="116"/>
    </row>
    <row r="3072" spans="1:13" x14ac:dyDescent="0.35">
      <c r="A3072" s="116"/>
      <c r="C3072" s="116"/>
      <c r="D3072" s="116"/>
      <c r="M3072" s="116"/>
    </row>
    <row r="3073" spans="1:13" x14ac:dyDescent="0.35">
      <c r="A3073" s="116"/>
      <c r="C3073" s="116"/>
      <c r="D3073" s="116"/>
      <c r="M3073" s="116"/>
    </row>
    <row r="3074" spans="1:13" x14ac:dyDescent="0.35">
      <c r="A3074" s="116"/>
      <c r="C3074" s="116"/>
      <c r="D3074" s="116"/>
      <c r="M3074" s="116"/>
    </row>
    <row r="3075" spans="1:13" x14ac:dyDescent="0.35">
      <c r="A3075" s="116"/>
      <c r="C3075" s="116"/>
      <c r="D3075" s="116"/>
      <c r="M3075" s="116"/>
    </row>
    <row r="3076" spans="1:13" x14ac:dyDescent="0.35">
      <c r="A3076" s="116"/>
      <c r="C3076" s="116"/>
      <c r="D3076" s="116"/>
      <c r="M3076" s="116"/>
    </row>
    <row r="3077" spans="1:13" x14ac:dyDescent="0.35">
      <c r="A3077" s="116"/>
      <c r="C3077" s="116"/>
      <c r="D3077" s="116"/>
      <c r="M3077" s="116"/>
    </row>
    <row r="3078" spans="1:13" x14ac:dyDescent="0.35">
      <c r="A3078" s="116"/>
      <c r="C3078" s="116"/>
      <c r="D3078" s="116"/>
      <c r="M3078" s="116"/>
    </row>
    <row r="3079" spans="1:13" x14ac:dyDescent="0.35">
      <c r="A3079" s="116"/>
      <c r="C3079" s="116"/>
      <c r="D3079" s="116"/>
      <c r="M3079" s="116"/>
    </row>
    <row r="3080" spans="1:13" x14ac:dyDescent="0.35">
      <c r="A3080" s="116"/>
      <c r="C3080" s="116"/>
      <c r="D3080" s="116"/>
      <c r="M3080" s="116"/>
    </row>
    <row r="3081" spans="1:13" x14ac:dyDescent="0.35">
      <c r="A3081" s="116"/>
      <c r="C3081" s="116"/>
      <c r="D3081" s="116"/>
      <c r="M3081" s="116"/>
    </row>
    <row r="3082" spans="1:13" x14ac:dyDescent="0.35">
      <c r="A3082" s="116"/>
      <c r="C3082" s="116"/>
      <c r="D3082" s="116"/>
      <c r="M3082" s="116"/>
    </row>
    <row r="3083" spans="1:13" x14ac:dyDescent="0.35">
      <c r="A3083" s="116"/>
      <c r="C3083" s="116"/>
      <c r="D3083" s="116"/>
      <c r="M3083" s="116"/>
    </row>
    <row r="3084" spans="1:13" x14ac:dyDescent="0.35">
      <c r="A3084" s="116"/>
      <c r="C3084" s="116"/>
      <c r="D3084" s="116"/>
      <c r="M3084" s="116"/>
    </row>
    <row r="3085" spans="1:13" x14ac:dyDescent="0.35">
      <c r="A3085" s="116"/>
      <c r="C3085" s="116"/>
      <c r="D3085" s="116"/>
      <c r="M3085" s="116"/>
    </row>
    <row r="3086" spans="1:13" x14ac:dyDescent="0.35">
      <c r="A3086" s="116"/>
      <c r="C3086" s="116"/>
      <c r="D3086" s="116"/>
      <c r="M3086" s="116"/>
    </row>
    <row r="3087" spans="1:13" x14ac:dyDescent="0.35">
      <c r="A3087" s="116"/>
      <c r="C3087" s="116"/>
      <c r="D3087" s="116"/>
      <c r="M3087" s="116"/>
    </row>
    <row r="3088" spans="1:13" x14ac:dyDescent="0.35">
      <c r="A3088" s="116"/>
      <c r="C3088" s="116"/>
      <c r="D3088" s="116"/>
      <c r="M3088" s="116"/>
    </row>
    <row r="3089" spans="1:13" x14ac:dyDescent="0.35">
      <c r="A3089" s="116"/>
      <c r="C3089" s="116"/>
      <c r="D3089" s="116"/>
      <c r="M3089" s="116"/>
    </row>
    <row r="3090" spans="1:13" x14ac:dyDescent="0.35">
      <c r="A3090" s="116"/>
      <c r="C3090" s="116"/>
      <c r="D3090" s="116"/>
      <c r="M3090" s="116"/>
    </row>
    <row r="3091" spans="1:13" x14ac:dyDescent="0.35">
      <c r="A3091" s="116"/>
      <c r="C3091" s="116"/>
      <c r="D3091" s="116"/>
      <c r="M3091" s="116"/>
    </row>
    <row r="3092" spans="1:13" x14ac:dyDescent="0.35">
      <c r="A3092" s="116"/>
      <c r="C3092" s="116"/>
      <c r="D3092" s="116"/>
      <c r="M3092" s="116"/>
    </row>
    <row r="3093" spans="1:13" x14ac:dyDescent="0.35">
      <c r="A3093" s="116"/>
      <c r="C3093" s="116"/>
      <c r="D3093" s="116"/>
      <c r="M3093" s="116"/>
    </row>
    <row r="3094" spans="1:13" x14ac:dyDescent="0.35">
      <c r="A3094" s="116"/>
      <c r="C3094" s="116"/>
      <c r="D3094" s="116"/>
      <c r="M3094" s="116"/>
    </row>
    <row r="3095" spans="1:13" x14ac:dyDescent="0.35">
      <c r="A3095" s="116"/>
      <c r="C3095" s="116"/>
      <c r="D3095" s="116"/>
      <c r="M3095" s="116"/>
    </row>
    <row r="3096" spans="1:13" x14ac:dyDescent="0.35">
      <c r="A3096" s="116"/>
      <c r="C3096" s="116"/>
      <c r="D3096" s="116"/>
      <c r="M3096" s="116"/>
    </row>
    <row r="3097" spans="1:13" x14ac:dyDescent="0.35">
      <c r="A3097" s="116"/>
      <c r="C3097" s="116"/>
      <c r="D3097" s="116"/>
      <c r="M3097" s="116"/>
    </row>
    <row r="3098" spans="1:13" x14ac:dyDescent="0.35">
      <c r="A3098" s="116"/>
      <c r="C3098" s="116"/>
      <c r="D3098" s="116"/>
      <c r="M3098" s="116"/>
    </row>
    <row r="3099" spans="1:13" x14ac:dyDescent="0.35">
      <c r="A3099" s="116"/>
      <c r="C3099" s="116"/>
      <c r="D3099" s="116"/>
      <c r="M3099" s="116"/>
    </row>
    <row r="3100" spans="1:13" x14ac:dyDescent="0.35">
      <c r="A3100" s="116"/>
      <c r="C3100" s="116"/>
      <c r="D3100" s="116"/>
      <c r="M3100" s="116"/>
    </row>
    <row r="3101" spans="1:13" x14ac:dyDescent="0.35">
      <c r="A3101" s="116"/>
      <c r="C3101" s="116"/>
      <c r="D3101" s="116"/>
      <c r="M3101" s="116"/>
    </row>
    <row r="3102" spans="1:13" x14ac:dyDescent="0.35">
      <c r="A3102" s="116"/>
      <c r="C3102" s="116"/>
      <c r="D3102" s="116"/>
      <c r="M3102" s="116"/>
    </row>
    <row r="3103" spans="1:13" x14ac:dyDescent="0.35">
      <c r="A3103" s="116"/>
      <c r="C3103" s="116"/>
      <c r="D3103" s="116"/>
      <c r="M3103" s="116"/>
    </row>
    <row r="3104" spans="1:13" x14ac:dyDescent="0.35">
      <c r="A3104" s="116"/>
      <c r="C3104" s="116"/>
      <c r="D3104" s="116"/>
      <c r="M3104" s="116"/>
    </row>
    <row r="3105" spans="1:13" x14ac:dyDescent="0.35">
      <c r="A3105" s="116"/>
      <c r="C3105" s="116"/>
      <c r="D3105" s="116"/>
      <c r="M3105" s="116"/>
    </row>
    <row r="3106" spans="1:13" x14ac:dyDescent="0.35">
      <c r="A3106" s="116"/>
      <c r="C3106" s="116"/>
      <c r="D3106" s="116"/>
      <c r="M3106" s="116"/>
    </row>
    <row r="3107" spans="1:13" x14ac:dyDescent="0.35">
      <c r="A3107" s="116"/>
      <c r="C3107" s="116"/>
      <c r="D3107" s="116"/>
      <c r="M3107" s="116"/>
    </row>
    <row r="3108" spans="1:13" x14ac:dyDescent="0.35">
      <c r="A3108" s="116"/>
      <c r="C3108" s="116"/>
      <c r="D3108" s="116"/>
      <c r="M3108" s="116"/>
    </row>
    <row r="3109" spans="1:13" x14ac:dyDescent="0.35">
      <c r="A3109" s="116"/>
      <c r="C3109" s="116"/>
      <c r="D3109" s="116"/>
      <c r="M3109" s="116"/>
    </row>
    <row r="3110" spans="1:13" x14ac:dyDescent="0.35">
      <c r="A3110" s="116"/>
      <c r="C3110" s="116"/>
      <c r="D3110" s="116"/>
      <c r="M3110" s="116"/>
    </row>
    <row r="3111" spans="1:13" x14ac:dyDescent="0.35">
      <c r="A3111" s="116"/>
      <c r="C3111" s="116"/>
      <c r="D3111" s="116"/>
      <c r="M3111" s="116"/>
    </row>
    <row r="3112" spans="1:13" x14ac:dyDescent="0.35">
      <c r="A3112" s="116"/>
      <c r="C3112" s="116"/>
      <c r="D3112" s="116"/>
      <c r="M3112" s="116"/>
    </row>
    <row r="3113" spans="1:13" x14ac:dyDescent="0.35">
      <c r="A3113" s="116"/>
      <c r="C3113" s="116"/>
      <c r="D3113" s="116"/>
      <c r="M3113" s="116"/>
    </row>
    <row r="3114" spans="1:13" x14ac:dyDescent="0.35">
      <c r="A3114" s="116"/>
      <c r="C3114" s="116"/>
      <c r="D3114" s="116"/>
      <c r="M3114" s="116"/>
    </row>
    <row r="3115" spans="1:13" x14ac:dyDescent="0.35">
      <c r="A3115" s="116"/>
      <c r="C3115" s="116"/>
      <c r="D3115" s="116"/>
      <c r="M3115" s="116"/>
    </row>
    <row r="3116" spans="1:13" x14ac:dyDescent="0.35">
      <c r="A3116" s="116"/>
      <c r="C3116" s="116"/>
      <c r="D3116" s="116"/>
      <c r="M3116" s="116"/>
    </row>
    <row r="3117" spans="1:13" x14ac:dyDescent="0.35">
      <c r="A3117" s="116"/>
      <c r="C3117" s="116"/>
      <c r="D3117" s="116"/>
      <c r="M3117" s="116"/>
    </row>
    <row r="3118" spans="1:13" x14ac:dyDescent="0.35">
      <c r="A3118" s="116"/>
      <c r="C3118" s="116"/>
      <c r="D3118" s="116"/>
      <c r="M3118" s="116"/>
    </row>
    <row r="3119" spans="1:13" x14ac:dyDescent="0.35">
      <c r="A3119" s="116"/>
      <c r="C3119" s="116"/>
      <c r="D3119" s="116"/>
      <c r="M3119" s="116"/>
    </row>
    <row r="3120" spans="1:13" x14ac:dyDescent="0.35">
      <c r="A3120" s="116"/>
      <c r="C3120" s="116"/>
      <c r="D3120" s="116"/>
      <c r="M3120" s="116"/>
    </row>
    <row r="3121" spans="1:13" x14ac:dyDescent="0.35">
      <c r="A3121" s="116"/>
      <c r="C3121" s="116"/>
      <c r="D3121" s="116"/>
      <c r="M3121" s="116"/>
    </row>
    <row r="3122" spans="1:13" x14ac:dyDescent="0.35">
      <c r="A3122" s="116"/>
      <c r="C3122" s="116"/>
      <c r="D3122" s="116"/>
      <c r="M3122" s="116"/>
    </row>
    <row r="3123" spans="1:13" x14ac:dyDescent="0.35">
      <c r="A3123" s="116"/>
      <c r="C3123" s="116"/>
      <c r="D3123" s="116"/>
      <c r="M3123" s="116"/>
    </row>
    <row r="3124" spans="1:13" x14ac:dyDescent="0.35">
      <c r="A3124" s="116"/>
      <c r="C3124" s="116"/>
      <c r="D3124" s="116"/>
      <c r="M3124" s="116"/>
    </row>
    <row r="3125" spans="1:13" x14ac:dyDescent="0.35">
      <c r="A3125" s="116"/>
      <c r="C3125" s="116"/>
      <c r="D3125" s="116"/>
      <c r="M3125" s="116"/>
    </row>
    <row r="3126" spans="1:13" x14ac:dyDescent="0.35">
      <c r="A3126" s="116"/>
      <c r="C3126" s="116"/>
      <c r="D3126" s="116"/>
      <c r="M3126" s="116"/>
    </row>
    <row r="3127" spans="1:13" x14ac:dyDescent="0.35">
      <c r="A3127" s="116"/>
      <c r="C3127" s="116"/>
      <c r="D3127" s="116"/>
      <c r="M3127" s="116"/>
    </row>
    <row r="3128" spans="1:13" x14ac:dyDescent="0.35">
      <c r="A3128" s="116"/>
      <c r="C3128" s="116"/>
      <c r="D3128" s="116"/>
      <c r="M3128" s="116"/>
    </row>
    <row r="3129" spans="1:13" x14ac:dyDescent="0.35">
      <c r="A3129" s="116"/>
      <c r="C3129" s="116"/>
      <c r="D3129" s="116"/>
      <c r="M3129" s="116"/>
    </row>
    <row r="3130" spans="1:13" x14ac:dyDescent="0.35">
      <c r="A3130" s="116"/>
      <c r="C3130" s="116"/>
      <c r="D3130" s="116"/>
      <c r="M3130" s="116"/>
    </row>
    <row r="3131" spans="1:13" x14ac:dyDescent="0.35">
      <c r="A3131" s="116"/>
      <c r="C3131" s="116"/>
      <c r="D3131" s="116"/>
      <c r="M3131" s="116"/>
    </row>
    <row r="3132" spans="1:13" x14ac:dyDescent="0.35">
      <c r="A3132" s="116"/>
      <c r="C3132" s="116"/>
      <c r="D3132" s="116"/>
      <c r="M3132" s="116"/>
    </row>
    <row r="3133" spans="1:13" x14ac:dyDescent="0.35">
      <c r="A3133" s="116"/>
      <c r="C3133" s="116"/>
      <c r="D3133" s="116"/>
      <c r="M3133" s="116"/>
    </row>
    <row r="3134" spans="1:13" x14ac:dyDescent="0.35">
      <c r="A3134" s="116"/>
      <c r="C3134" s="116"/>
      <c r="D3134" s="116"/>
      <c r="M3134" s="116"/>
    </row>
    <row r="3135" spans="1:13" x14ac:dyDescent="0.35">
      <c r="A3135" s="116"/>
      <c r="C3135" s="116"/>
      <c r="D3135" s="116"/>
      <c r="M3135" s="116"/>
    </row>
    <row r="3136" spans="1:13" x14ac:dyDescent="0.35">
      <c r="A3136" s="116"/>
      <c r="C3136" s="116"/>
      <c r="D3136" s="116"/>
      <c r="M3136" s="116"/>
    </row>
    <row r="3137" spans="1:13" x14ac:dyDescent="0.35">
      <c r="A3137" s="116"/>
      <c r="C3137" s="116"/>
      <c r="D3137" s="116"/>
      <c r="M3137" s="116"/>
    </row>
    <row r="3138" spans="1:13" x14ac:dyDescent="0.35">
      <c r="A3138" s="116"/>
      <c r="C3138" s="116"/>
      <c r="D3138" s="116"/>
      <c r="M3138" s="116"/>
    </row>
    <row r="3139" spans="1:13" x14ac:dyDescent="0.35">
      <c r="A3139" s="116"/>
      <c r="C3139" s="116"/>
      <c r="D3139" s="116"/>
      <c r="M3139" s="116"/>
    </row>
    <row r="3140" spans="1:13" x14ac:dyDescent="0.35">
      <c r="A3140" s="116"/>
      <c r="C3140" s="116"/>
      <c r="D3140" s="116"/>
      <c r="M3140" s="116"/>
    </row>
    <row r="3141" spans="1:13" x14ac:dyDescent="0.35">
      <c r="A3141" s="116"/>
      <c r="C3141" s="116"/>
      <c r="D3141" s="116"/>
      <c r="M3141" s="116"/>
    </row>
    <row r="3142" spans="1:13" x14ac:dyDescent="0.35">
      <c r="A3142" s="116"/>
      <c r="C3142" s="116"/>
      <c r="D3142" s="116"/>
      <c r="M3142" s="116"/>
    </row>
    <row r="3143" spans="1:13" x14ac:dyDescent="0.35">
      <c r="A3143" s="116"/>
      <c r="C3143" s="116"/>
      <c r="D3143" s="116"/>
      <c r="M3143" s="116"/>
    </row>
    <row r="3144" spans="1:13" x14ac:dyDescent="0.35">
      <c r="A3144" s="116"/>
      <c r="C3144" s="116"/>
      <c r="D3144" s="116"/>
      <c r="M3144" s="116"/>
    </row>
    <row r="3145" spans="1:13" x14ac:dyDescent="0.35">
      <c r="A3145" s="116"/>
      <c r="C3145" s="116"/>
      <c r="D3145" s="116"/>
      <c r="M3145" s="116"/>
    </row>
    <row r="3146" spans="1:13" x14ac:dyDescent="0.35">
      <c r="A3146" s="116"/>
      <c r="C3146" s="116"/>
      <c r="D3146" s="116"/>
      <c r="M3146" s="116"/>
    </row>
    <row r="3147" spans="1:13" x14ac:dyDescent="0.35">
      <c r="A3147" s="116"/>
      <c r="C3147" s="116"/>
      <c r="D3147" s="116"/>
      <c r="M3147" s="116"/>
    </row>
    <row r="3148" spans="1:13" x14ac:dyDescent="0.35">
      <c r="A3148" s="116"/>
      <c r="C3148" s="116"/>
      <c r="D3148" s="116"/>
      <c r="M3148" s="116"/>
    </row>
    <row r="3149" spans="1:13" x14ac:dyDescent="0.35">
      <c r="A3149" s="116"/>
      <c r="C3149" s="116"/>
      <c r="D3149" s="116"/>
      <c r="M3149" s="116"/>
    </row>
    <row r="3150" spans="1:13" x14ac:dyDescent="0.35">
      <c r="A3150" s="116"/>
      <c r="C3150" s="116"/>
      <c r="D3150" s="116"/>
      <c r="M3150" s="116"/>
    </row>
    <row r="3151" spans="1:13" x14ac:dyDescent="0.35">
      <c r="A3151" s="116"/>
      <c r="C3151" s="116"/>
      <c r="D3151" s="116"/>
      <c r="M3151" s="116"/>
    </row>
    <row r="3152" spans="1:13" x14ac:dyDescent="0.35">
      <c r="A3152" s="116"/>
      <c r="C3152" s="116"/>
      <c r="D3152" s="116"/>
      <c r="M3152" s="116"/>
    </row>
    <row r="3153" spans="1:13" x14ac:dyDescent="0.35">
      <c r="A3153" s="116"/>
      <c r="C3153" s="116"/>
      <c r="D3153" s="116"/>
      <c r="M3153" s="116"/>
    </row>
    <row r="3154" spans="1:13" x14ac:dyDescent="0.35">
      <c r="A3154" s="116"/>
      <c r="C3154" s="116"/>
      <c r="D3154" s="116"/>
      <c r="M3154" s="116"/>
    </row>
    <row r="3155" spans="1:13" x14ac:dyDescent="0.35">
      <c r="A3155" s="116"/>
      <c r="C3155" s="116"/>
      <c r="D3155" s="116"/>
      <c r="M3155" s="116"/>
    </row>
    <row r="3156" spans="1:13" x14ac:dyDescent="0.35">
      <c r="A3156" s="116"/>
      <c r="C3156" s="116"/>
      <c r="D3156" s="116"/>
      <c r="M3156" s="116"/>
    </row>
    <row r="3157" spans="1:13" x14ac:dyDescent="0.35">
      <c r="A3157" s="116"/>
      <c r="C3157" s="116"/>
      <c r="D3157" s="116"/>
      <c r="M3157" s="116"/>
    </row>
    <row r="3158" spans="1:13" x14ac:dyDescent="0.35">
      <c r="A3158" s="116"/>
      <c r="C3158" s="116"/>
      <c r="D3158" s="116"/>
      <c r="M3158" s="116"/>
    </row>
    <row r="3159" spans="1:13" x14ac:dyDescent="0.35">
      <c r="A3159" s="116"/>
      <c r="C3159" s="116"/>
      <c r="D3159" s="116"/>
      <c r="M3159" s="116"/>
    </row>
    <row r="3160" spans="1:13" x14ac:dyDescent="0.35">
      <c r="A3160" s="116"/>
      <c r="C3160" s="116"/>
      <c r="D3160" s="116"/>
      <c r="M3160" s="116"/>
    </row>
    <row r="3161" spans="1:13" x14ac:dyDescent="0.35">
      <c r="A3161" s="116"/>
      <c r="C3161" s="116"/>
      <c r="D3161" s="116"/>
      <c r="M3161" s="116"/>
    </row>
    <row r="3162" spans="1:13" x14ac:dyDescent="0.35">
      <c r="A3162" s="116"/>
      <c r="C3162" s="116"/>
      <c r="D3162" s="116"/>
      <c r="M3162" s="116"/>
    </row>
    <row r="3163" spans="1:13" x14ac:dyDescent="0.35">
      <c r="A3163" s="116"/>
      <c r="C3163" s="116"/>
      <c r="D3163" s="116"/>
      <c r="M3163" s="116"/>
    </row>
    <row r="3164" spans="1:13" x14ac:dyDescent="0.35">
      <c r="A3164" s="116"/>
      <c r="C3164" s="116"/>
      <c r="D3164" s="116"/>
      <c r="M3164" s="116"/>
    </row>
    <row r="3165" spans="1:13" x14ac:dyDescent="0.35">
      <c r="A3165" s="116"/>
      <c r="C3165" s="116"/>
      <c r="D3165" s="116"/>
      <c r="M3165" s="116"/>
    </row>
    <row r="3166" spans="1:13" x14ac:dyDescent="0.35">
      <c r="A3166" s="116"/>
      <c r="C3166" s="116"/>
      <c r="D3166" s="116"/>
      <c r="M3166" s="116"/>
    </row>
    <row r="3167" spans="1:13" x14ac:dyDescent="0.35">
      <c r="A3167" s="116"/>
      <c r="C3167" s="116"/>
      <c r="D3167" s="116"/>
      <c r="M3167" s="116"/>
    </row>
    <row r="3168" spans="1:13" x14ac:dyDescent="0.35">
      <c r="A3168" s="116"/>
      <c r="C3168" s="116"/>
      <c r="D3168" s="116"/>
      <c r="M3168" s="116"/>
    </row>
    <row r="3169" spans="1:13" x14ac:dyDescent="0.35">
      <c r="A3169" s="116"/>
      <c r="C3169" s="116"/>
      <c r="D3169" s="116"/>
      <c r="M3169" s="116"/>
    </row>
    <row r="3170" spans="1:13" x14ac:dyDescent="0.35">
      <c r="A3170" s="116"/>
      <c r="C3170" s="116"/>
      <c r="D3170" s="116"/>
      <c r="M3170" s="116"/>
    </row>
    <row r="3171" spans="1:13" x14ac:dyDescent="0.35">
      <c r="A3171" s="116"/>
      <c r="C3171" s="116"/>
      <c r="D3171" s="116"/>
      <c r="M3171" s="116"/>
    </row>
    <row r="3172" spans="1:13" x14ac:dyDescent="0.35">
      <c r="A3172" s="116"/>
      <c r="C3172" s="116"/>
      <c r="D3172" s="116"/>
      <c r="M3172" s="116"/>
    </row>
    <row r="3173" spans="1:13" x14ac:dyDescent="0.35">
      <c r="A3173" s="116"/>
      <c r="C3173" s="116"/>
      <c r="D3173" s="116"/>
      <c r="M3173" s="116"/>
    </row>
    <row r="3174" spans="1:13" x14ac:dyDescent="0.35">
      <c r="A3174" s="116"/>
      <c r="C3174" s="116"/>
      <c r="D3174" s="116"/>
      <c r="M3174" s="116"/>
    </row>
    <row r="3175" spans="1:13" x14ac:dyDescent="0.35">
      <c r="A3175" s="116"/>
      <c r="C3175" s="116"/>
      <c r="D3175" s="116"/>
      <c r="M3175" s="116"/>
    </row>
    <row r="3176" spans="1:13" x14ac:dyDescent="0.35">
      <c r="A3176" s="116"/>
      <c r="C3176" s="116"/>
      <c r="D3176" s="116"/>
      <c r="M3176" s="116"/>
    </row>
    <row r="3177" spans="1:13" x14ac:dyDescent="0.35">
      <c r="A3177" s="116"/>
      <c r="C3177" s="116"/>
      <c r="D3177" s="116"/>
      <c r="M3177" s="116"/>
    </row>
    <row r="3178" spans="1:13" x14ac:dyDescent="0.35">
      <c r="A3178" s="116"/>
      <c r="C3178" s="116"/>
      <c r="D3178" s="116"/>
      <c r="M3178" s="116"/>
    </row>
    <row r="3179" spans="1:13" x14ac:dyDescent="0.35">
      <c r="A3179" s="116"/>
      <c r="C3179" s="116"/>
      <c r="D3179" s="116"/>
      <c r="M3179" s="116"/>
    </row>
    <row r="3180" spans="1:13" x14ac:dyDescent="0.35">
      <c r="A3180" s="116"/>
      <c r="C3180" s="116"/>
      <c r="D3180" s="116"/>
      <c r="M3180" s="116"/>
    </row>
    <row r="3181" spans="1:13" x14ac:dyDescent="0.35">
      <c r="A3181" s="116"/>
      <c r="C3181" s="116"/>
      <c r="D3181" s="116"/>
      <c r="M3181" s="116"/>
    </row>
    <row r="3182" spans="1:13" x14ac:dyDescent="0.35">
      <c r="A3182" s="116"/>
      <c r="C3182" s="116"/>
      <c r="D3182" s="116"/>
      <c r="M3182" s="116"/>
    </row>
    <row r="3183" spans="1:13" x14ac:dyDescent="0.35">
      <c r="A3183" s="116"/>
      <c r="C3183" s="116"/>
      <c r="D3183" s="116"/>
      <c r="M3183" s="116"/>
    </row>
    <row r="3184" spans="1:13" x14ac:dyDescent="0.35">
      <c r="A3184" s="116"/>
      <c r="C3184" s="116"/>
      <c r="D3184" s="116"/>
      <c r="M3184" s="116"/>
    </row>
    <row r="3185" spans="1:13" x14ac:dyDescent="0.35">
      <c r="A3185" s="116"/>
      <c r="C3185" s="116"/>
      <c r="D3185" s="116"/>
      <c r="M3185" s="116"/>
    </row>
    <row r="3186" spans="1:13" x14ac:dyDescent="0.35">
      <c r="A3186" s="116"/>
      <c r="C3186" s="116"/>
      <c r="D3186" s="116"/>
      <c r="M3186" s="116"/>
    </row>
    <row r="3187" spans="1:13" x14ac:dyDescent="0.35">
      <c r="A3187" s="116"/>
      <c r="C3187" s="116"/>
      <c r="D3187" s="116"/>
      <c r="M3187" s="116"/>
    </row>
    <row r="3188" spans="1:13" x14ac:dyDescent="0.35">
      <c r="A3188" s="116"/>
      <c r="C3188" s="116"/>
      <c r="D3188" s="116"/>
      <c r="M3188" s="116"/>
    </row>
    <row r="3189" spans="1:13" x14ac:dyDescent="0.35">
      <c r="A3189" s="116"/>
      <c r="C3189" s="116"/>
      <c r="D3189" s="116"/>
      <c r="M3189" s="116"/>
    </row>
    <row r="3190" spans="1:13" x14ac:dyDescent="0.35">
      <c r="A3190" s="116"/>
      <c r="C3190" s="116"/>
      <c r="D3190" s="116"/>
      <c r="M3190" s="116"/>
    </row>
    <row r="3191" spans="1:13" x14ac:dyDescent="0.35">
      <c r="A3191" s="116"/>
      <c r="C3191" s="116"/>
      <c r="D3191" s="116"/>
      <c r="M3191" s="116"/>
    </row>
    <row r="3192" spans="1:13" x14ac:dyDescent="0.35">
      <c r="A3192" s="116"/>
      <c r="C3192" s="116"/>
      <c r="D3192" s="116"/>
      <c r="M3192" s="116"/>
    </row>
    <row r="3193" spans="1:13" x14ac:dyDescent="0.35">
      <c r="A3193" s="116"/>
      <c r="C3193" s="116"/>
      <c r="D3193" s="116"/>
      <c r="M3193" s="116"/>
    </row>
    <row r="3194" spans="1:13" x14ac:dyDescent="0.35">
      <c r="A3194" s="116"/>
      <c r="C3194" s="116"/>
      <c r="D3194" s="116"/>
      <c r="M3194" s="116"/>
    </row>
    <row r="3195" spans="1:13" x14ac:dyDescent="0.35">
      <c r="A3195" s="116"/>
      <c r="C3195" s="116"/>
      <c r="D3195" s="116"/>
      <c r="M3195" s="116"/>
    </row>
    <row r="3196" spans="1:13" x14ac:dyDescent="0.35">
      <c r="A3196" s="116"/>
      <c r="C3196" s="116"/>
      <c r="D3196" s="116"/>
      <c r="M3196" s="116"/>
    </row>
    <row r="3197" spans="1:13" x14ac:dyDescent="0.35">
      <c r="A3197" s="116"/>
      <c r="C3197" s="116"/>
      <c r="D3197" s="116"/>
      <c r="M3197" s="116"/>
    </row>
    <row r="3198" spans="1:13" x14ac:dyDescent="0.35">
      <c r="A3198" s="116"/>
      <c r="C3198" s="116"/>
      <c r="D3198" s="116"/>
      <c r="M3198" s="116"/>
    </row>
    <row r="3199" spans="1:13" x14ac:dyDescent="0.35">
      <c r="A3199" s="116"/>
      <c r="C3199" s="116"/>
      <c r="D3199" s="116"/>
      <c r="M3199" s="116"/>
    </row>
    <row r="3200" spans="1:13" x14ac:dyDescent="0.35">
      <c r="A3200" s="116"/>
      <c r="C3200" s="116"/>
      <c r="D3200" s="116"/>
      <c r="M3200" s="116"/>
    </row>
    <row r="3201" spans="1:13" x14ac:dyDescent="0.35">
      <c r="A3201" s="116"/>
      <c r="C3201" s="116"/>
      <c r="D3201" s="116"/>
      <c r="M3201" s="116"/>
    </row>
    <row r="3202" spans="1:13" x14ac:dyDescent="0.35">
      <c r="A3202" s="116"/>
      <c r="C3202" s="116"/>
      <c r="D3202" s="116"/>
      <c r="M3202" s="116"/>
    </row>
    <row r="3203" spans="1:13" x14ac:dyDescent="0.35">
      <c r="A3203" s="116"/>
      <c r="C3203" s="116"/>
      <c r="D3203" s="116"/>
      <c r="M3203" s="116"/>
    </row>
    <row r="3204" spans="1:13" x14ac:dyDescent="0.35">
      <c r="A3204" s="116"/>
      <c r="C3204" s="116"/>
      <c r="D3204" s="116"/>
      <c r="M3204" s="116"/>
    </row>
    <row r="3205" spans="1:13" x14ac:dyDescent="0.35">
      <c r="A3205" s="116"/>
      <c r="C3205" s="116"/>
      <c r="D3205" s="116"/>
      <c r="M3205" s="116"/>
    </row>
    <row r="3206" spans="1:13" x14ac:dyDescent="0.35">
      <c r="A3206" s="116"/>
      <c r="C3206" s="116"/>
      <c r="D3206" s="116"/>
      <c r="M3206" s="116"/>
    </row>
    <row r="3207" spans="1:13" x14ac:dyDescent="0.35">
      <c r="A3207" s="116"/>
      <c r="C3207" s="116"/>
      <c r="D3207" s="116"/>
      <c r="M3207" s="116"/>
    </row>
    <row r="3208" spans="1:13" x14ac:dyDescent="0.35">
      <c r="A3208" s="116"/>
      <c r="C3208" s="116"/>
      <c r="D3208" s="116"/>
      <c r="M3208" s="116"/>
    </row>
    <row r="3209" spans="1:13" x14ac:dyDescent="0.35">
      <c r="A3209" s="116"/>
      <c r="C3209" s="116"/>
      <c r="D3209" s="116"/>
      <c r="M3209" s="116"/>
    </row>
    <row r="3210" spans="1:13" x14ac:dyDescent="0.35">
      <c r="A3210" s="116"/>
      <c r="C3210" s="116"/>
      <c r="D3210" s="116"/>
      <c r="M3210" s="116"/>
    </row>
    <row r="3211" spans="1:13" x14ac:dyDescent="0.35">
      <c r="A3211" s="116"/>
      <c r="C3211" s="116"/>
      <c r="D3211" s="116"/>
      <c r="M3211" s="116"/>
    </row>
    <row r="3212" spans="1:13" x14ac:dyDescent="0.35">
      <c r="A3212" s="116"/>
      <c r="C3212" s="116"/>
      <c r="D3212" s="116"/>
      <c r="M3212" s="116"/>
    </row>
    <row r="3213" spans="1:13" x14ac:dyDescent="0.35">
      <c r="A3213" s="116"/>
      <c r="C3213" s="116"/>
      <c r="D3213" s="116"/>
      <c r="M3213" s="116"/>
    </row>
    <row r="3214" spans="1:13" x14ac:dyDescent="0.35">
      <c r="A3214" s="116"/>
      <c r="C3214" s="116"/>
      <c r="D3214" s="116"/>
      <c r="M3214" s="116"/>
    </row>
    <row r="3215" spans="1:13" x14ac:dyDescent="0.35">
      <c r="A3215" s="116"/>
      <c r="C3215" s="116"/>
      <c r="D3215" s="116"/>
      <c r="M3215" s="116"/>
    </row>
    <row r="3216" spans="1:13" x14ac:dyDescent="0.35">
      <c r="A3216" s="116"/>
      <c r="C3216" s="116"/>
      <c r="D3216" s="116"/>
      <c r="M3216" s="116"/>
    </row>
    <row r="3217" spans="1:13" x14ac:dyDescent="0.35">
      <c r="A3217" s="116"/>
      <c r="C3217" s="116"/>
      <c r="D3217" s="116"/>
      <c r="M3217" s="116"/>
    </row>
    <row r="3218" spans="1:13" x14ac:dyDescent="0.35">
      <c r="A3218" s="116"/>
      <c r="C3218" s="116"/>
      <c r="D3218" s="116"/>
      <c r="M3218" s="116"/>
    </row>
    <row r="3219" spans="1:13" x14ac:dyDescent="0.35">
      <c r="A3219" s="116"/>
      <c r="C3219" s="116"/>
      <c r="D3219" s="116"/>
      <c r="M3219" s="116"/>
    </row>
    <row r="3220" spans="1:13" x14ac:dyDescent="0.35">
      <c r="A3220" s="116"/>
      <c r="C3220" s="116"/>
      <c r="D3220" s="116"/>
      <c r="M3220" s="116"/>
    </row>
    <row r="3221" spans="1:13" x14ac:dyDescent="0.35">
      <c r="A3221" s="116"/>
      <c r="C3221" s="116"/>
      <c r="D3221" s="116"/>
      <c r="M3221" s="116"/>
    </row>
    <row r="3222" spans="1:13" x14ac:dyDescent="0.35">
      <c r="A3222" s="116"/>
      <c r="C3222" s="116"/>
      <c r="D3222" s="116"/>
      <c r="M3222" s="116"/>
    </row>
    <row r="3223" spans="1:13" x14ac:dyDescent="0.35">
      <c r="A3223" s="116"/>
      <c r="C3223" s="116"/>
      <c r="D3223" s="116"/>
      <c r="M3223" s="116"/>
    </row>
    <row r="3224" spans="1:13" x14ac:dyDescent="0.35">
      <c r="A3224" s="116"/>
      <c r="C3224" s="116"/>
      <c r="D3224" s="116"/>
      <c r="M3224" s="116"/>
    </row>
    <row r="3225" spans="1:13" x14ac:dyDescent="0.35">
      <c r="A3225" s="116"/>
      <c r="C3225" s="116"/>
      <c r="D3225" s="116"/>
      <c r="M3225" s="116"/>
    </row>
    <row r="3226" spans="1:13" x14ac:dyDescent="0.35">
      <c r="A3226" s="116"/>
      <c r="C3226" s="116"/>
      <c r="D3226" s="116"/>
      <c r="M3226" s="116"/>
    </row>
    <row r="3227" spans="1:13" x14ac:dyDescent="0.35">
      <c r="A3227" s="116"/>
      <c r="C3227" s="116"/>
      <c r="D3227" s="116"/>
      <c r="M3227" s="116"/>
    </row>
    <row r="3228" spans="1:13" x14ac:dyDescent="0.35">
      <c r="A3228" s="116"/>
      <c r="C3228" s="116"/>
      <c r="D3228" s="116"/>
      <c r="M3228" s="116"/>
    </row>
    <row r="3229" spans="1:13" x14ac:dyDescent="0.35">
      <c r="A3229" s="116"/>
      <c r="C3229" s="116"/>
      <c r="D3229" s="116"/>
      <c r="M3229" s="116"/>
    </row>
    <row r="3230" spans="1:13" x14ac:dyDescent="0.35">
      <c r="A3230" s="116"/>
      <c r="C3230" s="116"/>
      <c r="D3230" s="116"/>
      <c r="M3230" s="116"/>
    </row>
    <row r="3231" spans="1:13" x14ac:dyDescent="0.35">
      <c r="A3231" s="116"/>
      <c r="C3231" s="116"/>
      <c r="D3231" s="116"/>
      <c r="M3231" s="116"/>
    </row>
    <row r="3232" spans="1:13" x14ac:dyDescent="0.35">
      <c r="A3232" s="116"/>
      <c r="C3232" s="116"/>
      <c r="D3232" s="116"/>
      <c r="M3232" s="116"/>
    </row>
    <row r="3233" spans="1:13" x14ac:dyDescent="0.35">
      <c r="A3233" s="116"/>
      <c r="C3233" s="116"/>
      <c r="D3233" s="116"/>
      <c r="M3233" s="116"/>
    </row>
    <row r="3234" spans="1:13" x14ac:dyDescent="0.35">
      <c r="A3234" s="116"/>
      <c r="C3234" s="116"/>
      <c r="D3234" s="116"/>
      <c r="M3234" s="116"/>
    </row>
    <row r="3235" spans="1:13" x14ac:dyDescent="0.35">
      <c r="A3235" s="116"/>
      <c r="C3235" s="116"/>
      <c r="D3235" s="116"/>
      <c r="M3235" s="116"/>
    </row>
    <row r="3236" spans="1:13" x14ac:dyDescent="0.35">
      <c r="A3236" s="116"/>
      <c r="C3236" s="116"/>
      <c r="D3236" s="116"/>
      <c r="M3236" s="116"/>
    </row>
    <row r="3237" spans="1:13" x14ac:dyDescent="0.35">
      <c r="A3237" s="116"/>
      <c r="C3237" s="116"/>
      <c r="D3237" s="116"/>
      <c r="M3237" s="116"/>
    </row>
    <row r="3238" spans="1:13" x14ac:dyDescent="0.35">
      <c r="A3238" s="116"/>
      <c r="C3238" s="116"/>
      <c r="D3238" s="116"/>
      <c r="M3238" s="116"/>
    </row>
    <row r="3239" spans="1:13" x14ac:dyDescent="0.35">
      <c r="A3239" s="116"/>
      <c r="C3239" s="116"/>
      <c r="D3239" s="116"/>
      <c r="M3239" s="116"/>
    </row>
    <row r="3240" spans="1:13" x14ac:dyDescent="0.35">
      <c r="A3240" s="116"/>
      <c r="C3240" s="116"/>
      <c r="D3240" s="116"/>
      <c r="M3240" s="116"/>
    </row>
    <row r="3241" spans="1:13" x14ac:dyDescent="0.35">
      <c r="A3241" s="116"/>
      <c r="C3241" s="116"/>
      <c r="D3241" s="116"/>
      <c r="M3241" s="116"/>
    </row>
    <row r="3242" spans="1:13" x14ac:dyDescent="0.35">
      <c r="A3242" s="116"/>
      <c r="C3242" s="116"/>
      <c r="D3242" s="116"/>
      <c r="M3242" s="116"/>
    </row>
    <row r="3243" spans="1:13" x14ac:dyDescent="0.35">
      <c r="A3243" s="116"/>
      <c r="C3243" s="116"/>
      <c r="D3243" s="116"/>
      <c r="M3243" s="116"/>
    </row>
    <row r="3244" spans="1:13" x14ac:dyDescent="0.35">
      <c r="A3244" s="116"/>
      <c r="C3244" s="116"/>
      <c r="D3244" s="116"/>
      <c r="M3244" s="116"/>
    </row>
    <row r="3245" spans="1:13" x14ac:dyDescent="0.35">
      <c r="A3245" s="116"/>
      <c r="C3245" s="116"/>
      <c r="D3245" s="116"/>
      <c r="M3245" s="116"/>
    </row>
    <row r="3246" spans="1:13" x14ac:dyDescent="0.35">
      <c r="A3246" s="116"/>
      <c r="C3246" s="116"/>
      <c r="D3246" s="116"/>
      <c r="M3246" s="116"/>
    </row>
    <row r="3247" spans="1:13" x14ac:dyDescent="0.35">
      <c r="A3247" s="116"/>
      <c r="C3247" s="116"/>
      <c r="D3247" s="116"/>
      <c r="M3247" s="116"/>
    </row>
    <row r="3248" spans="1:13" x14ac:dyDescent="0.35">
      <c r="A3248" s="116"/>
      <c r="C3248" s="116"/>
      <c r="D3248" s="116"/>
      <c r="M3248" s="116"/>
    </row>
    <row r="3249" spans="1:13" x14ac:dyDescent="0.35">
      <c r="A3249" s="116"/>
      <c r="C3249" s="116"/>
      <c r="D3249" s="116"/>
      <c r="M3249" s="116"/>
    </row>
    <row r="3250" spans="1:13" x14ac:dyDescent="0.35">
      <c r="A3250" s="116"/>
      <c r="C3250" s="116"/>
      <c r="D3250" s="116"/>
      <c r="M3250" s="116"/>
    </row>
    <row r="3251" spans="1:13" x14ac:dyDescent="0.35">
      <c r="A3251" s="116"/>
      <c r="C3251" s="116"/>
      <c r="D3251" s="116"/>
      <c r="M3251" s="116"/>
    </row>
    <row r="3252" spans="1:13" x14ac:dyDescent="0.35">
      <c r="A3252" s="116"/>
      <c r="C3252" s="116"/>
      <c r="D3252" s="116"/>
      <c r="M3252" s="116"/>
    </row>
    <row r="3253" spans="1:13" x14ac:dyDescent="0.35">
      <c r="A3253" s="116"/>
      <c r="C3253" s="116"/>
      <c r="D3253" s="116"/>
      <c r="M3253" s="116"/>
    </row>
    <row r="3254" spans="1:13" x14ac:dyDescent="0.35">
      <c r="A3254" s="116"/>
      <c r="C3254" s="116"/>
      <c r="D3254" s="116"/>
      <c r="M3254" s="116"/>
    </row>
    <row r="3255" spans="1:13" x14ac:dyDescent="0.35">
      <c r="A3255" s="116"/>
      <c r="C3255" s="116"/>
      <c r="D3255" s="116"/>
      <c r="M3255" s="116"/>
    </row>
    <row r="3256" spans="1:13" x14ac:dyDescent="0.35">
      <c r="A3256" s="116"/>
      <c r="C3256" s="116"/>
      <c r="D3256" s="116"/>
      <c r="M3256" s="116"/>
    </row>
    <row r="3257" spans="1:13" x14ac:dyDescent="0.35">
      <c r="A3257" s="116"/>
      <c r="C3257" s="116"/>
      <c r="D3257" s="116"/>
      <c r="M3257" s="116"/>
    </row>
    <row r="3258" spans="1:13" x14ac:dyDescent="0.35">
      <c r="A3258" s="116"/>
      <c r="C3258" s="116"/>
      <c r="D3258" s="116"/>
      <c r="M3258" s="116"/>
    </row>
    <row r="3259" spans="1:13" x14ac:dyDescent="0.35">
      <c r="A3259" s="116"/>
      <c r="C3259" s="116"/>
      <c r="D3259" s="116"/>
      <c r="M3259" s="116"/>
    </row>
    <row r="3260" spans="1:13" x14ac:dyDescent="0.35">
      <c r="A3260" s="116"/>
      <c r="C3260" s="116"/>
      <c r="D3260" s="116"/>
      <c r="M3260" s="116"/>
    </row>
    <row r="3261" spans="1:13" x14ac:dyDescent="0.35">
      <c r="A3261" s="116"/>
      <c r="C3261" s="116"/>
      <c r="D3261" s="116"/>
      <c r="M3261" s="116"/>
    </row>
    <row r="3262" spans="1:13" x14ac:dyDescent="0.35">
      <c r="A3262" s="116"/>
      <c r="C3262" s="116"/>
      <c r="D3262" s="116"/>
      <c r="M3262" s="116"/>
    </row>
    <row r="3263" spans="1:13" x14ac:dyDescent="0.35">
      <c r="A3263" s="116"/>
      <c r="C3263" s="116"/>
      <c r="D3263" s="116"/>
      <c r="M3263" s="116"/>
    </row>
    <row r="3264" spans="1:13" x14ac:dyDescent="0.35">
      <c r="A3264" s="116"/>
      <c r="C3264" s="116"/>
      <c r="D3264" s="116"/>
      <c r="M3264" s="116"/>
    </row>
    <row r="3265" spans="1:13" x14ac:dyDescent="0.35">
      <c r="A3265" s="116"/>
      <c r="C3265" s="116"/>
      <c r="D3265" s="116"/>
      <c r="M3265" s="116"/>
    </row>
    <row r="3266" spans="1:13" x14ac:dyDescent="0.35">
      <c r="A3266" s="116"/>
      <c r="C3266" s="116"/>
      <c r="D3266" s="116"/>
      <c r="M3266" s="116"/>
    </row>
    <row r="3267" spans="1:13" x14ac:dyDescent="0.35">
      <c r="A3267" s="116"/>
      <c r="C3267" s="116"/>
      <c r="D3267" s="116"/>
      <c r="M3267" s="116"/>
    </row>
    <row r="3268" spans="1:13" x14ac:dyDescent="0.35">
      <c r="A3268" s="116"/>
      <c r="C3268" s="116"/>
      <c r="D3268" s="116"/>
      <c r="M3268" s="116"/>
    </row>
    <row r="3269" spans="1:13" x14ac:dyDescent="0.35">
      <c r="A3269" s="116"/>
      <c r="C3269" s="116"/>
      <c r="D3269" s="116"/>
      <c r="M3269" s="116"/>
    </row>
    <row r="3270" spans="1:13" x14ac:dyDescent="0.35">
      <c r="A3270" s="116"/>
      <c r="C3270" s="116"/>
      <c r="D3270" s="116"/>
      <c r="M3270" s="116"/>
    </row>
    <row r="3271" spans="1:13" x14ac:dyDescent="0.35">
      <c r="A3271" s="116"/>
      <c r="C3271" s="116"/>
      <c r="D3271" s="116"/>
      <c r="M3271" s="116"/>
    </row>
    <row r="3272" spans="1:13" x14ac:dyDescent="0.35">
      <c r="A3272" s="116"/>
      <c r="C3272" s="116"/>
      <c r="D3272" s="116"/>
      <c r="M3272" s="116"/>
    </row>
    <row r="3273" spans="1:13" x14ac:dyDescent="0.35">
      <c r="A3273" s="116"/>
      <c r="C3273" s="116"/>
      <c r="D3273" s="116"/>
      <c r="M3273" s="116"/>
    </row>
    <row r="3274" spans="1:13" x14ac:dyDescent="0.35">
      <c r="A3274" s="116"/>
      <c r="C3274" s="116"/>
      <c r="D3274" s="116"/>
      <c r="M3274" s="116"/>
    </row>
    <row r="3275" spans="1:13" x14ac:dyDescent="0.35">
      <c r="A3275" s="116"/>
      <c r="C3275" s="116"/>
      <c r="D3275" s="116"/>
      <c r="M3275" s="116"/>
    </row>
    <row r="3276" spans="1:13" x14ac:dyDescent="0.35">
      <c r="A3276" s="116"/>
      <c r="C3276" s="116"/>
      <c r="D3276" s="116"/>
      <c r="M3276" s="116"/>
    </row>
    <row r="3277" spans="1:13" x14ac:dyDescent="0.35">
      <c r="A3277" s="116"/>
      <c r="C3277" s="116"/>
      <c r="D3277" s="116"/>
      <c r="M3277" s="116"/>
    </row>
    <row r="3278" spans="1:13" x14ac:dyDescent="0.35">
      <c r="A3278" s="116"/>
      <c r="C3278" s="116"/>
      <c r="D3278" s="116"/>
      <c r="M3278" s="116"/>
    </row>
    <row r="3279" spans="1:13" x14ac:dyDescent="0.35">
      <c r="A3279" s="116"/>
      <c r="C3279" s="116"/>
      <c r="D3279" s="116"/>
      <c r="M3279" s="116"/>
    </row>
    <row r="3280" spans="1:13" x14ac:dyDescent="0.35">
      <c r="A3280" s="116"/>
      <c r="C3280" s="116"/>
      <c r="D3280" s="116"/>
      <c r="M3280" s="116"/>
    </row>
    <row r="3281" spans="1:13" x14ac:dyDescent="0.35">
      <c r="A3281" s="116"/>
      <c r="C3281" s="116"/>
      <c r="D3281" s="116"/>
      <c r="M3281" s="116"/>
    </row>
    <row r="3282" spans="1:13" x14ac:dyDescent="0.35">
      <c r="A3282" s="116"/>
      <c r="C3282" s="116"/>
      <c r="D3282" s="116"/>
      <c r="M3282" s="116"/>
    </row>
    <row r="3283" spans="1:13" x14ac:dyDescent="0.35">
      <c r="A3283" s="116"/>
      <c r="C3283" s="116"/>
      <c r="D3283" s="116"/>
      <c r="M3283" s="116"/>
    </row>
    <row r="3284" spans="1:13" x14ac:dyDescent="0.35">
      <c r="A3284" s="116"/>
      <c r="C3284" s="116"/>
      <c r="D3284" s="116"/>
      <c r="M3284" s="116"/>
    </row>
    <row r="3285" spans="1:13" x14ac:dyDescent="0.35">
      <c r="A3285" s="116"/>
      <c r="C3285" s="116"/>
      <c r="D3285" s="116"/>
      <c r="M3285" s="116"/>
    </row>
    <row r="3286" spans="1:13" x14ac:dyDescent="0.35">
      <c r="A3286" s="116"/>
      <c r="C3286" s="116"/>
      <c r="D3286" s="116"/>
      <c r="M3286" s="116"/>
    </row>
    <row r="3287" spans="1:13" x14ac:dyDescent="0.35">
      <c r="A3287" s="116"/>
      <c r="C3287" s="116"/>
      <c r="D3287" s="116"/>
      <c r="M3287" s="116"/>
    </row>
    <row r="3288" spans="1:13" x14ac:dyDescent="0.35">
      <c r="A3288" s="116"/>
      <c r="C3288" s="116"/>
      <c r="D3288" s="116"/>
      <c r="M3288" s="116"/>
    </row>
    <row r="3289" spans="1:13" x14ac:dyDescent="0.35">
      <c r="A3289" s="116"/>
      <c r="C3289" s="116"/>
      <c r="D3289" s="116"/>
      <c r="M3289" s="116"/>
    </row>
    <row r="3290" spans="1:13" x14ac:dyDescent="0.35">
      <c r="A3290" s="116"/>
      <c r="C3290" s="116"/>
      <c r="D3290" s="116"/>
      <c r="M3290" s="116"/>
    </row>
    <row r="3291" spans="1:13" x14ac:dyDescent="0.35">
      <c r="A3291" s="116"/>
      <c r="C3291" s="116"/>
      <c r="D3291" s="116"/>
      <c r="M3291" s="116"/>
    </row>
    <row r="3292" spans="1:13" x14ac:dyDescent="0.35">
      <c r="A3292" s="116"/>
      <c r="C3292" s="116"/>
      <c r="D3292" s="116"/>
      <c r="M3292" s="116"/>
    </row>
    <row r="3293" spans="1:13" x14ac:dyDescent="0.35">
      <c r="A3293" s="116"/>
      <c r="C3293" s="116"/>
      <c r="D3293" s="116"/>
      <c r="M3293" s="116"/>
    </row>
    <row r="3294" spans="1:13" x14ac:dyDescent="0.35">
      <c r="A3294" s="116"/>
      <c r="C3294" s="116"/>
      <c r="D3294" s="116"/>
      <c r="M3294" s="116"/>
    </row>
    <row r="3295" spans="1:13" x14ac:dyDescent="0.35">
      <c r="A3295" s="116"/>
      <c r="C3295" s="116"/>
      <c r="D3295" s="116"/>
      <c r="M3295" s="116"/>
    </row>
    <row r="3296" spans="1:13" x14ac:dyDescent="0.35">
      <c r="A3296" s="116"/>
      <c r="C3296" s="116"/>
      <c r="D3296" s="116"/>
      <c r="M3296" s="116"/>
    </row>
    <row r="3297" spans="1:13" x14ac:dyDescent="0.35">
      <c r="A3297" s="116"/>
      <c r="C3297" s="116"/>
      <c r="D3297" s="116"/>
      <c r="M3297" s="116"/>
    </row>
    <row r="3298" spans="1:13" x14ac:dyDescent="0.35">
      <c r="A3298" s="116"/>
      <c r="C3298" s="116"/>
      <c r="D3298" s="116"/>
      <c r="M3298" s="116"/>
    </row>
    <row r="3299" spans="1:13" x14ac:dyDescent="0.35">
      <c r="A3299" s="116"/>
      <c r="C3299" s="116"/>
      <c r="D3299" s="116"/>
      <c r="M3299" s="116"/>
    </row>
    <row r="3300" spans="1:13" x14ac:dyDescent="0.35">
      <c r="A3300" s="116"/>
      <c r="C3300" s="116"/>
      <c r="D3300" s="116"/>
      <c r="M3300" s="116"/>
    </row>
    <row r="3301" spans="1:13" x14ac:dyDescent="0.35">
      <c r="A3301" s="116"/>
      <c r="C3301" s="116"/>
      <c r="D3301" s="116"/>
      <c r="M3301" s="116"/>
    </row>
    <row r="3302" spans="1:13" x14ac:dyDescent="0.35">
      <c r="A3302" s="116"/>
      <c r="C3302" s="116"/>
      <c r="D3302" s="116"/>
      <c r="M3302" s="116"/>
    </row>
    <row r="3303" spans="1:13" x14ac:dyDescent="0.35">
      <c r="A3303" s="116"/>
      <c r="C3303" s="116"/>
      <c r="D3303" s="116"/>
      <c r="M3303" s="116"/>
    </row>
    <row r="3304" spans="1:13" x14ac:dyDescent="0.35">
      <c r="A3304" s="116"/>
      <c r="C3304" s="116"/>
      <c r="D3304" s="116"/>
      <c r="M3304" s="116"/>
    </row>
    <row r="3305" spans="1:13" x14ac:dyDescent="0.35">
      <c r="A3305" s="116"/>
      <c r="C3305" s="116"/>
      <c r="D3305" s="116"/>
      <c r="M3305" s="116"/>
    </row>
    <row r="3306" spans="1:13" x14ac:dyDescent="0.35">
      <c r="A3306" s="116"/>
      <c r="C3306" s="116"/>
      <c r="D3306" s="116"/>
      <c r="M3306" s="116"/>
    </row>
    <row r="3307" spans="1:13" x14ac:dyDescent="0.35">
      <c r="A3307" s="116"/>
      <c r="C3307" s="116"/>
      <c r="D3307" s="116"/>
      <c r="M3307" s="116"/>
    </row>
    <row r="3308" spans="1:13" x14ac:dyDescent="0.35">
      <c r="A3308" s="116"/>
      <c r="C3308" s="116"/>
      <c r="D3308" s="116"/>
      <c r="M3308" s="116"/>
    </row>
    <row r="3309" spans="1:13" x14ac:dyDescent="0.35">
      <c r="A3309" s="116"/>
      <c r="C3309" s="116"/>
      <c r="D3309" s="116"/>
      <c r="M3309" s="116"/>
    </row>
    <row r="3310" spans="1:13" x14ac:dyDescent="0.35">
      <c r="A3310" s="116"/>
      <c r="C3310" s="116"/>
      <c r="D3310" s="116"/>
      <c r="M3310" s="116"/>
    </row>
    <row r="3311" spans="1:13" x14ac:dyDescent="0.35">
      <c r="A3311" s="116"/>
      <c r="C3311" s="116"/>
      <c r="D3311" s="116"/>
      <c r="M3311" s="116"/>
    </row>
    <row r="3312" spans="1:13" x14ac:dyDescent="0.35">
      <c r="A3312" s="116"/>
      <c r="C3312" s="116"/>
      <c r="D3312" s="116"/>
      <c r="M3312" s="116"/>
    </row>
    <row r="3313" spans="1:13" x14ac:dyDescent="0.35">
      <c r="A3313" s="116"/>
      <c r="C3313" s="116"/>
      <c r="D3313" s="116"/>
      <c r="M3313" s="116"/>
    </row>
    <row r="3314" spans="1:13" x14ac:dyDescent="0.35">
      <c r="A3314" s="116"/>
      <c r="C3314" s="116"/>
      <c r="D3314" s="116"/>
      <c r="M3314" s="116"/>
    </row>
    <row r="3315" spans="1:13" x14ac:dyDescent="0.35">
      <c r="A3315" s="116"/>
      <c r="C3315" s="116"/>
      <c r="D3315" s="116"/>
      <c r="M3315" s="116"/>
    </row>
    <row r="3316" spans="1:13" x14ac:dyDescent="0.35">
      <c r="A3316" s="116"/>
      <c r="C3316" s="116"/>
      <c r="D3316" s="116"/>
      <c r="M3316" s="116"/>
    </row>
    <row r="3317" spans="1:13" x14ac:dyDescent="0.35">
      <c r="A3317" s="116"/>
      <c r="C3317" s="116"/>
      <c r="D3317" s="116"/>
      <c r="M3317" s="116"/>
    </row>
    <row r="3318" spans="1:13" x14ac:dyDescent="0.35">
      <c r="A3318" s="116"/>
      <c r="C3318" s="116"/>
      <c r="D3318" s="116"/>
      <c r="M3318" s="116"/>
    </row>
    <row r="3319" spans="1:13" x14ac:dyDescent="0.35">
      <c r="A3319" s="116"/>
      <c r="C3319" s="116"/>
      <c r="D3319" s="116"/>
      <c r="M3319" s="116"/>
    </row>
    <row r="3320" spans="1:13" x14ac:dyDescent="0.35">
      <c r="A3320" s="116"/>
      <c r="C3320" s="116"/>
      <c r="D3320" s="116"/>
      <c r="M3320" s="116"/>
    </row>
    <row r="3321" spans="1:13" x14ac:dyDescent="0.35">
      <c r="A3321" s="116"/>
      <c r="C3321" s="116"/>
      <c r="D3321" s="116"/>
      <c r="M3321" s="116"/>
    </row>
    <row r="3322" spans="1:13" x14ac:dyDescent="0.35">
      <c r="A3322" s="116"/>
      <c r="C3322" s="116"/>
      <c r="D3322" s="116"/>
      <c r="M3322" s="116"/>
    </row>
    <row r="3323" spans="1:13" x14ac:dyDescent="0.35">
      <c r="A3323" s="116"/>
      <c r="C3323" s="116"/>
      <c r="D3323" s="116"/>
      <c r="M3323" s="116"/>
    </row>
    <row r="3324" spans="1:13" x14ac:dyDescent="0.35">
      <c r="A3324" s="116"/>
      <c r="C3324" s="116"/>
      <c r="D3324" s="116"/>
      <c r="M3324" s="116"/>
    </row>
    <row r="3325" spans="1:13" x14ac:dyDescent="0.35">
      <c r="A3325" s="116"/>
      <c r="C3325" s="116"/>
      <c r="D3325" s="116"/>
      <c r="M3325" s="116"/>
    </row>
    <row r="3326" spans="1:13" x14ac:dyDescent="0.35">
      <c r="A3326" s="116"/>
      <c r="C3326" s="116"/>
      <c r="D3326" s="116"/>
      <c r="M3326" s="116"/>
    </row>
    <row r="3327" spans="1:13" x14ac:dyDescent="0.35">
      <c r="A3327" s="116"/>
      <c r="C3327" s="116"/>
      <c r="D3327" s="116"/>
      <c r="M3327" s="116"/>
    </row>
    <row r="3328" spans="1:13" x14ac:dyDescent="0.35">
      <c r="A3328" s="116"/>
      <c r="C3328" s="116"/>
      <c r="D3328" s="116"/>
      <c r="M3328" s="116"/>
    </row>
    <row r="3329" spans="1:13" x14ac:dyDescent="0.35">
      <c r="A3329" s="116"/>
      <c r="C3329" s="116"/>
      <c r="D3329" s="116"/>
      <c r="M3329" s="116"/>
    </row>
    <row r="3330" spans="1:13" x14ac:dyDescent="0.35">
      <c r="A3330" s="116"/>
      <c r="C3330" s="116"/>
      <c r="D3330" s="116"/>
      <c r="M3330" s="116"/>
    </row>
    <row r="3331" spans="1:13" x14ac:dyDescent="0.35">
      <c r="A3331" s="116"/>
      <c r="C3331" s="116"/>
      <c r="D3331" s="116"/>
      <c r="M3331" s="116"/>
    </row>
    <row r="3332" spans="1:13" x14ac:dyDescent="0.35">
      <c r="A3332" s="116"/>
      <c r="C3332" s="116"/>
      <c r="D3332" s="116"/>
      <c r="M3332" s="116"/>
    </row>
    <row r="3333" spans="1:13" x14ac:dyDescent="0.35">
      <c r="A3333" s="116"/>
      <c r="C3333" s="116"/>
      <c r="D3333" s="116"/>
      <c r="M3333" s="116"/>
    </row>
    <row r="3334" spans="1:13" x14ac:dyDescent="0.35">
      <c r="A3334" s="116"/>
      <c r="C3334" s="116"/>
      <c r="D3334" s="116"/>
      <c r="M3334" s="116"/>
    </row>
    <row r="3335" spans="1:13" x14ac:dyDescent="0.35">
      <c r="A3335" s="116"/>
      <c r="C3335" s="116"/>
      <c r="D3335" s="116"/>
      <c r="M3335" s="116"/>
    </row>
    <row r="3336" spans="1:13" x14ac:dyDescent="0.35">
      <c r="A3336" s="116"/>
      <c r="C3336" s="116"/>
      <c r="D3336" s="116"/>
      <c r="M3336" s="116"/>
    </row>
    <row r="3337" spans="1:13" x14ac:dyDescent="0.35">
      <c r="A3337" s="116"/>
      <c r="C3337" s="116"/>
      <c r="D3337" s="116"/>
      <c r="M3337" s="116"/>
    </row>
    <row r="3338" spans="1:13" x14ac:dyDescent="0.35">
      <c r="A3338" s="116"/>
      <c r="C3338" s="116"/>
      <c r="D3338" s="116"/>
      <c r="M3338" s="116"/>
    </row>
    <row r="3339" spans="1:13" x14ac:dyDescent="0.35">
      <c r="A3339" s="116"/>
      <c r="C3339" s="116"/>
      <c r="D3339" s="116"/>
      <c r="M3339" s="116"/>
    </row>
    <row r="3340" spans="1:13" x14ac:dyDescent="0.35">
      <c r="A3340" s="116"/>
      <c r="C3340" s="116"/>
      <c r="D3340" s="116"/>
      <c r="M3340" s="116"/>
    </row>
    <row r="3341" spans="1:13" x14ac:dyDescent="0.35">
      <c r="A3341" s="116"/>
      <c r="C3341" s="116"/>
      <c r="D3341" s="116"/>
      <c r="M3341" s="116"/>
    </row>
    <row r="3342" spans="1:13" x14ac:dyDescent="0.35">
      <c r="A3342" s="116"/>
      <c r="C3342" s="116"/>
      <c r="D3342" s="116"/>
      <c r="M3342" s="116"/>
    </row>
    <row r="3343" spans="1:13" x14ac:dyDescent="0.35">
      <c r="A3343" s="116"/>
      <c r="C3343" s="116"/>
      <c r="D3343" s="116"/>
      <c r="M3343" s="116"/>
    </row>
    <row r="3344" spans="1:13" x14ac:dyDescent="0.35">
      <c r="A3344" s="116"/>
      <c r="C3344" s="116"/>
      <c r="D3344" s="116"/>
      <c r="M3344" s="116"/>
    </row>
    <row r="3345" spans="1:13" x14ac:dyDescent="0.35">
      <c r="A3345" s="116"/>
      <c r="C3345" s="116"/>
      <c r="D3345" s="116"/>
      <c r="M3345" s="116"/>
    </row>
    <row r="3346" spans="1:13" x14ac:dyDescent="0.35">
      <c r="A3346" s="116"/>
      <c r="C3346" s="116"/>
      <c r="D3346" s="116"/>
      <c r="M3346" s="116"/>
    </row>
    <row r="3347" spans="1:13" x14ac:dyDescent="0.35">
      <c r="A3347" s="116"/>
      <c r="C3347" s="116"/>
      <c r="D3347" s="116"/>
      <c r="M3347" s="116"/>
    </row>
    <row r="3348" spans="1:13" x14ac:dyDescent="0.35">
      <c r="A3348" s="116"/>
      <c r="C3348" s="116"/>
      <c r="D3348" s="116"/>
      <c r="M3348" s="116"/>
    </row>
    <row r="3349" spans="1:13" x14ac:dyDescent="0.35">
      <c r="A3349" s="116"/>
      <c r="C3349" s="116"/>
      <c r="D3349" s="116"/>
      <c r="M3349" s="116"/>
    </row>
    <row r="3350" spans="1:13" x14ac:dyDescent="0.35">
      <c r="A3350" s="116"/>
      <c r="C3350" s="116"/>
      <c r="D3350" s="116"/>
      <c r="M3350" s="116"/>
    </row>
    <row r="3351" spans="1:13" x14ac:dyDescent="0.35">
      <c r="A3351" s="116"/>
      <c r="C3351" s="116"/>
      <c r="D3351" s="116"/>
      <c r="M3351" s="116"/>
    </row>
    <row r="3352" spans="1:13" x14ac:dyDescent="0.35">
      <c r="A3352" s="116"/>
      <c r="C3352" s="116"/>
      <c r="D3352" s="116"/>
      <c r="M3352" s="116"/>
    </row>
    <row r="3353" spans="1:13" x14ac:dyDescent="0.35">
      <c r="A3353" s="116"/>
      <c r="C3353" s="116"/>
      <c r="D3353" s="116"/>
      <c r="M3353" s="116"/>
    </row>
    <row r="3354" spans="1:13" x14ac:dyDescent="0.35">
      <c r="A3354" s="116"/>
      <c r="C3354" s="116"/>
      <c r="D3354" s="116"/>
      <c r="M3354" s="116"/>
    </row>
    <row r="3355" spans="1:13" x14ac:dyDescent="0.35">
      <c r="A3355" s="116"/>
      <c r="C3355" s="116"/>
      <c r="D3355" s="116"/>
      <c r="M3355" s="116"/>
    </row>
    <row r="3356" spans="1:13" x14ac:dyDescent="0.35">
      <c r="A3356" s="116"/>
      <c r="C3356" s="116"/>
      <c r="D3356" s="116"/>
      <c r="M3356" s="116"/>
    </row>
    <row r="3357" spans="1:13" x14ac:dyDescent="0.35">
      <c r="A3357" s="116"/>
      <c r="C3357" s="116"/>
      <c r="D3357" s="116"/>
      <c r="M3357" s="116"/>
    </row>
    <row r="3358" spans="1:13" x14ac:dyDescent="0.35">
      <c r="A3358" s="116"/>
      <c r="C3358" s="116"/>
      <c r="D3358" s="116"/>
      <c r="M3358" s="116"/>
    </row>
    <row r="3359" spans="1:13" x14ac:dyDescent="0.35">
      <c r="A3359" s="116"/>
      <c r="C3359" s="116"/>
      <c r="D3359" s="116"/>
      <c r="M3359" s="116"/>
    </row>
    <row r="3360" spans="1:13" x14ac:dyDescent="0.35">
      <c r="A3360" s="116"/>
      <c r="C3360" s="116"/>
      <c r="D3360" s="116"/>
      <c r="M3360" s="116"/>
    </row>
    <row r="3361" spans="1:13" x14ac:dyDescent="0.35">
      <c r="A3361" s="116"/>
      <c r="C3361" s="116"/>
      <c r="D3361" s="116"/>
      <c r="M3361" s="116"/>
    </row>
    <row r="3362" spans="1:13" x14ac:dyDescent="0.35">
      <c r="A3362" s="116"/>
      <c r="C3362" s="116"/>
      <c r="D3362" s="116"/>
      <c r="M3362" s="116"/>
    </row>
    <row r="3363" spans="1:13" x14ac:dyDescent="0.35">
      <c r="A3363" s="116"/>
      <c r="C3363" s="116"/>
      <c r="D3363" s="116"/>
      <c r="M3363" s="116"/>
    </row>
    <row r="3364" spans="1:13" x14ac:dyDescent="0.35">
      <c r="A3364" s="116"/>
      <c r="C3364" s="116"/>
      <c r="D3364" s="116"/>
      <c r="M3364" s="116"/>
    </row>
    <row r="3365" spans="1:13" x14ac:dyDescent="0.35">
      <c r="A3365" s="116"/>
      <c r="C3365" s="116"/>
      <c r="D3365" s="116"/>
      <c r="M3365" s="116"/>
    </row>
    <row r="3366" spans="1:13" x14ac:dyDescent="0.35">
      <c r="A3366" s="116"/>
      <c r="C3366" s="116"/>
      <c r="D3366" s="116"/>
      <c r="M3366" s="116"/>
    </row>
    <row r="3367" spans="1:13" x14ac:dyDescent="0.35">
      <c r="A3367" s="116"/>
      <c r="C3367" s="116"/>
      <c r="D3367" s="116"/>
      <c r="M3367" s="116"/>
    </row>
    <row r="3368" spans="1:13" x14ac:dyDescent="0.35">
      <c r="A3368" s="116"/>
      <c r="C3368" s="116"/>
      <c r="D3368" s="116"/>
      <c r="M3368" s="116"/>
    </row>
    <row r="3369" spans="1:13" x14ac:dyDescent="0.35">
      <c r="A3369" s="116"/>
      <c r="C3369" s="116"/>
      <c r="D3369" s="116"/>
      <c r="M3369" s="116"/>
    </row>
    <row r="3370" spans="1:13" x14ac:dyDescent="0.35">
      <c r="A3370" s="116"/>
      <c r="C3370" s="116"/>
      <c r="D3370" s="116"/>
      <c r="M3370" s="116"/>
    </row>
    <row r="3371" spans="1:13" x14ac:dyDescent="0.35">
      <c r="A3371" s="116"/>
      <c r="C3371" s="116"/>
      <c r="D3371" s="116"/>
      <c r="M3371" s="116"/>
    </row>
    <row r="3372" spans="1:13" x14ac:dyDescent="0.35">
      <c r="A3372" s="116"/>
      <c r="C3372" s="116"/>
      <c r="D3372" s="116"/>
      <c r="M3372" s="116"/>
    </row>
    <row r="3373" spans="1:13" x14ac:dyDescent="0.35">
      <c r="A3373" s="116"/>
      <c r="C3373" s="116"/>
      <c r="D3373" s="116"/>
      <c r="M3373" s="116"/>
    </row>
    <row r="3374" spans="1:13" x14ac:dyDescent="0.35">
      <c r="A3374" s="116"/>
      <c r="C3374" s="116"/>
      <c r="D3374" s="116"/>
      <c r="M3374" s="116"/>
    </row>
    <row r="3375" spans="1:13" x14ac:dyDescent="0.35">
      <c r="A3375" s="116"/>
      <c r="C3375" s="116"/>
      <c r="D3375" s="116"/>
      <c r="M3375" s="116"/>
    </row>
    <row r="3376" spans="1:13" x14ac:dyDescent="0.35">
      <c r="A3376" s="116"/>
      <c r="C3376" s="116"/>
      <c r="D3376" s="116"/>
      <c r="M3376" s="116"/>
    </row>
    <row r="3377" spans="1:13" x14ac:dyDescent="0.35">
      <c r="A3377" s="116"/>
      <c r="C3377" s="116"/>
      <c r="D3377" s="116"/>
      <c r="M3377" s="116"/>
    </row>
    <row r="3378" spans="1:13" x14ac:dyDescent="0.35">
      <c r="A3378" s="116"/>
      <c r="C3378" s="116"/>
      <c r="D3378" s="116"/>
      <c r="M3378" s="116"/>
    </row>
    <row r="3379" spans="1:13" x14ac:dyDescent="0.35">
      <c r="A3379" s="116"/>
      <c r="C3379" s="116"/>
      <c r="D3379" s="116"/>
      <c r="M3379" s="116"/>
    </row>
    <row r="3380" spans="1:13" x14ac:dyDescent="0.35">
      <c r="A3380" s="116"/>
      <c r="C3380" s="116"/>
      <c r="D3380" s="116"/>
      <c r="M3380" s="116"/>
    </row>
    <row r="3381" spans="1:13" x14ac:dyDescent="0.35">
      <c r="A3381" s="116"/>
      <c r="C3381" s="116"/>
      <c r="D3381" s="116"/>
      <c r="M3381" s="116"/>
    </row>
    <row r="3382" spans="1:13" x14ac:dyDescent="0.35">
      <c r="A3382" s="116"/>
      <c r="C3382" s="116"/>
      <c r="D3382" s="116"/>
      <c r="M3382" s="116"/>
    </row>
    <row r="3383" spans="1:13" x14ac:dyDescent="0.35">
      <c r="A3383" s="116"/>
      <c r="C3383" s="116"/>
      <c r="D3383" s="116"/>
      <c r="M3383" s="116"/>
    </row>
    <row r="3384" spans="1:13" x14ac:dyDescent="0.35">
      <c r="A3384" s="116"/>
      <c r="C3384" s="116"/>
      <c r="D3384" s="116"/>
      <c r="M3384" s="116"/>
    </row>
    <row r="3385" spans="1:13" x14ac:dyDescent="0.35">
      <c r="A3385" s="116"/>
      <c r="C3385" s="116"/>
      <c r="D3385" s="116"/>
      <c r="M3385" s="116"/>
    </row>
    <row r="3386" spans="1:13" x14ac:dyDescent="0.35">
      <c r="A3386" s="116"/>
      <c r="C3386" s="116"/>
      <c r="D3386" s="116"/>
      <c r="M3386" s="116"/>
    </row>
    <row r="3387" spans="1:13" x14ac:dyDescent="0.35">
      <c r="A3387" s="116"/>
      <c r="C3387" s="116"/>
      <c r="D3387" s="116"/>
      <c r="M3387" s="116"/>
    </row>
    <row r="3388" spans="1:13" x14ac:dyDescent="0.35">
      <c r="A3388" s="116"/>
      <c r="C3388" s="116"/>
      <c r="D3388" s="116"/>
      <c r="M3388" s="116"/>
    </row>
    <row r="3389" spans="1:13" x14ac:dyDescent="0.35">
      <c r="A3389" s="116"/>
      <c r="C3389" s="116"/>
      <c r="D3389" s="116"/>
      <c r="M3389" s="116"/>
    </row>
    <row r="3390" spans="1:13" x14ac:dyDescent="0.35">
      <c r="A3390" s="116"/>
      <c r="C3390" s="116"/>
      <c r="D3390" s="116"/>
      <c r="M3390" s="116"/>
    </row>
    <row r="3391" spans="1:13" x14ac:dyDescent="0.35">
      <c r="A3391" s="116"/>
      <c r="C3391" s="116"/>
      <c r="D3391" s="116"/>
      <c r="M3391" s="116"/>
    </row>
    <row r="3392" spans="1:13" x14ac:dyDescent="0.35">
      <c r="A3392" s="116"/>
      <c r="C3392" s="116"/>
      <c r="D3392" s="116"/>
      <c r="M3392" s="116"/>
    </row>
    <row r="3393" spans="1:13" x14ac:dyDescent="0.35">
      <c r="A3393" s="116"/>
      <c r="C3393" s="116"/>
      <c r="D3393" s="116"/>
      <c r="M3393" s="116"/>
    </row>
    <row r="3394" spans="1:13" x14ac:dyDescent="0.35">
      <c r="A3394" s="116"/>
      <c r="C3394" s="116"/>
      <c r="D3394" s="116"/>
      <c r="M3394" s="116"/>
    </row>
    <row r="3395" spans="1:13" x14ac:dyDescent="0.35">
      <c r="A3395" s="116"/>
      <c r="C3395" s="116"/>
      <c r="D3395" s="116"/>
      <c r="M3395" s="116"/>
    </row>
    <row r="3396" spans="1:13" x14ac:dyDescent="0.35">
      <c r="A3396" s="116"/>
      <c r="C3396" s="116"/>
      <c r="D3396" s="116"/>
      <c r="M3396" s="116"/>
    </row>
    <row r="3397" spans="1:13" x14ac:dyDescent="0.35">
      <c r="A3397" s="116"/>
      <c r="C3397" s="116"/>
      <c r="D3397" s="116"/>
      <c r="M3397" s="116"/>
    </row>
    <row r="3398" spans="1:13" x14ac:dyDescent="0.35">
      <c r="A3398" s="116"/>
      <c r="C3398" s="116"/>
      <c r="D3398" s="116"/>
      <c r="M3398" s="116"/>
    </row>
    <row r="3399" spans="1:13" x14ac:dyDescent="0.35">
      <c r="A3399" s="116"/>
      <c r="C3399" s="116"/>
      <c r="D3399" s="116"/>
      <c r="M3399" s="116"/>
    </row>
    <row r="3400" spans="1:13" x14ac:dyDescent="0.35">
      <c r="A3400" s="116"/>
      <c r="C3400" s="116"/>
      <c r="D3400" s="116"/>
      <c r="M3400" s="116"/>
    </row>
    <row r="3401" spans="1:13" x14ac:dyDescent="0.35">
      <c r="A3401" s="116"/>
      <c r="C3401" s="116"/>
      <c r="D3401" s="116"/>
      <c r="M3401" s="116"/>
    </row>
    <row r="3402" spans="1:13" x14ac:dyDescent="0.35">
      <c r="A3402" s="116"/>
      <c r="C3402" s="116"/>
      <c r="D3402" s="116"/>
      <c r="M3402" s="116"/>
    </row>
    <row r="3403" spans="1:13" x14ac:dyDescent="0.35">
      <c r="A3403" s="116"/>
      <c r="C3403" s="116"/>
      <c r="D3403" s="116"/>
      <c r="M3403" s="116"/>
    </row>
    <row r="3404" spans="1:13" x14ac:dyDescent="0.35">
      <c r="A3404" s="116"/>
      <c r="C3404" s="116"/>
      <c r="D3404" s="116"/>
      <c r="M3404" s="116"/>
    </row>
    <row r="3405" spans="1:13" x14ac:dyDescent="0.35">
      <c r="A3405" s="116"/>
      <c r="C3405" s="116"/>
      <c r="D3405" s="116"/>
      <c r="M3405" s="116"/>
    </row>
    <row r="3406" spans="1:13" x14ac:dyDescent="0.35">
      <c r="A3406" s="116"/>
      <c r="C3406" s="116"/>
      <c r="D3406" s="116"/>
      <c r="M3406" s="116"/>
    </row>
    <row r="3407" spans="1:13" x14ac:dyDescent="0.35">
      <c r="A3407" s="116"/>
      <c r="C3407" s="116"/>
      <c r="D3407" s="116"/>
      <c r="M3407" s="116"/>
    </row>
    <row r="3408" spans="1:13" x14ac:dyDescent="0.35">
      <c r="A3408" s="116"/>
      <c r="C3408" s="116"/>
      <c r="D3408" s="116"/>
      <c r="M3408" s="116"/>
    </row>
    <row r="3409" spans="1:13" x14ac:dyDescent="0.35">
      <c r="A3409" s="116"/>
      <c r="C3409" s="116"/>
      <c r="D3409" s="116"/>
      <c r="M3409" s="116"/>
    </row>
    <row r="3410" spans="1:13" x14ac:dyDescent="0.35">
      <c r="A3410" s="116"/>
      <c r="C3410" s="116"/>
      <c r="D3410" s="116"/>
      <c r="M3410" s="116"/>
    </row>
    <row r="3411" spans="1:13" x14ac:dyDescent="0.35">
      <c r="A3411" s="116"/>
      <c r="C3411" s="116"/>
      <c r="D3411" s="116"/>
      <c r="M3411" s="116"/>
    </row>
    <row r="3412" spans="1:13" x14ac:dyDescent="0.35">
      <c r="A3412" s="116"/>
      <c r="C3412" s="116"/>
      <c r="D3412" s="116"/>
      <c r="M3412" s="116"/>
    </row>
    <row r="3413" spans="1:13" x14ac:dyDescent="0.35">
      <c r="A3413" s="116"/>
      <c r="C3413" s="116"/>
      <c r="D3413" s="116"/>
      <c r="M3413" s="116"/>
    </row>
    <row r="3414" spans="1:13" x14ac:dyDescent="0.35">
      <c r="A3414" s="116"/>
      <c r="C3414" s="116"/>
      <c r="D3414" s="116"/>
      <c r="M3414" s="116"/>
    </row>
    <row r="3415" spans="1:13" x14ac:dyDescent="0.35">
      <c r="A3415" s="116"/>
      <c r="C3415" s="116"/>
      <c r="D3415" s="116"/>
      <c r="M3415" s="116"/>
    </row>
    <row r="3416" spans="1:13" x14ac:dyDescent="0.35">
      <c r="A3416" s="116"/>
      <c r="C3416" s="116"/>
      <c r="D3416" s="116"/>
      <c r="M3416" s="116"/>
    </row>
    <row r="3417" spans="1:13" x14ac:dyDescent="0.35">
      <c r="A3417" s="116"/>
      <c r="C3417" s="116"/>
      <c r="D3417" s="116"/>
      <c r="M3417" s="116"/>
    </row>
    <row r="3418" spans="1:13" x14ac:dyDescent="0.35">
      <c r="A3418" s="116"/>
      <c r="C3418" s="116"/>
      <c r="D3418" s="116"/>
      <c r="M3418" s="116"/>
    </row>
    <row r="3419" spans="1:13" x14ac:dyDescent="0.35">
      <c r="A3419" s="116"/>
      <c r="C3419" s="116"/>
      <c r="D3419" s="116"/>
      <c r="M3419" s="116"/>
    </row>
    <row r="3420" spans="1:13" x14ac:dyDescent="0.35">
      <c r="A3420" s="116"/>
      <c r="C3420" s="116"/>
      <c r="D3420" s="116"/>
      <c r="M3420" s="116"/>
    </row>
    <row r="3421" spans="1:13" x14ac:dyDescent="0.35">
      <c r="A3421" s="116"/>
      <c r="C3421" s="116"/>
      <c r="D3421" s="116"/>
      <c r="M3421" s="116"/>
    </row>
    <row r="3422" spans="1:13" x14ac:dyDescent="0.35">
      <c r="A3422" s="116"/>
      <c r="C3422" s="116"/>
      <c r="D3422" s="116"/>
      <c r="M3422" s="116"/>
    </row>
    <row r="3423" spans="1:13" x14ac:dyDescent="0.35">
      <c r="A3423" s="116"/>
      <c r="C3423" s="116"/>
      <c r="D3423" s="116"/>
      <c r="M3423" s="116"/>
    </row>
    <row r="3424" spans="1:13" x14ac:dyDescent="0.35">
      <c r="A3424" s="116"/>
      <c r="C3424" s="116"/>
      <c r="D3424" s="116"/>
      <c r="M3424" s="116"/>
    </row>
    <row r="3425" spans="1:13" x14ac:dyDescent="0.35">
      <c r="A3425" s="116"/>
      <c r="C3425" s="116"/>
      <c r="D3425" s="116"/>
      <c r="M3425" s="116"/>
    </row>
    <row r="3426" spans="1:13" x14ac:dyDescent="0.35">
      <c r="A3426" s="116"/>
      <c r="C3426" s="116"/>
      <c r="D3426" s="116"/>
      <c r="M3426" s="116"/>
    </row>
    <row r="3427" spans="1:13" x14ac:dyDescent="0.35">
      <c r="A3427" s="116"/>
      <c r="C3427" s="116"/>
      <c r="D3427" s="116"/>
      <c r="M3427" s="116"/>
    </row>
    <row r="3428" spans="1:13" x14ac:dyDescent="0.35">
      <c r="A3428" s="116"/>
      <c r="C3428" s="116"/>
      <c r="D3428" s="116"/>
      <c r="M3428" s="116"/>
    </row>
    <row r="3429" spans="1:13" x14ac:dyDescent="0.35">
      <c r="A3429" s="116"/>
      <c r="C3429" s="116"/>
      <c r="D3429" s="116"/>
      <c r="M3429" s="116"/>
    </row>
    <row r="3430" spans="1:13" x14ac:dyDescent="0.35">
      <c r="A3430" s="116"/>
      <c r="C3430" s="116"/>
      <c r="D3430" s="116"/>
      <c r="M3430" s="116"/>
    </row>
    <row r="3431" spans="1:13" x14ac:dyDescent="0.35">
      <c r="A3431" s="116"/>
      <c r="C3431" s="116"/>
      <c r="D3431" s="116"/>
      <c r="M3431" s="116"/>
    </row>
    <row r="3432" spans="1:13" x14ac:dyDescent="0.35">
      <c r="A3432" s="116"/>
      <c r="C3432" s="116"/>
      <c r="D3432" s="116"/>
      <c r="M3432" s="116"/>
    </row>
    <row r="3433" spans="1:13" x14ac:dyDescent="0.35">
      <c r="A3433" s="116"/>
      <c r="C3433" s="116"/>
      <c r="D3433" s="116"/>
      <c r="M3433" s="116"/>
    </row>
    <row r="3434" spans="1:13" x14ac:dyDescent="0.35">
      <c r="A3434" s="116"/>
      <c r="C3434" s="116"/>
      <c r="D3434" s="116"/>
      <c r="M3434" s="116"/>
    </row>
    <row r="3435" spans="1:13" x14ac:dyDescent="0.35">
      <c r="A3435" s="116"/>
      <c r="C3435" s="116"/>
      <c r="D3435" s="116"/>
      <c r="M3435" s="116"/>
    </row>
    <row r="3436" spans="1:13" x14ac:dyDescent="0.35">
      <c r="A3436" s="116"/>
      <c r="C3436" s="116"/>
      <c r="D3436" s="116"/>
      <c r="M3436" s="116"/>
    </row>
    <row r="3437" spans="1:13" x14ac:dyDescent="0.35">
      <c r="A3437" s="116"/>
      <c r="C3437" s="116"/>
      <c r="D3437" s="116"/>
      <c r="M3437" s="116"/>
    </row>
    <row r="3438" spans="1:13" x14ac:dyDescent="0.35">
      <c r="A3438" s="116"/>
      <c r="C3438" s="116"/>
      <c r="D3438" s="116"/>
      <c r="M3438" s="116"/>
    </row>
    <row r="3439" spans="1:13" x14ac:dyDescent="0.35">
      <c r="A3439" s="116"/>
      <c r="C3439" s="116"/>
      <c r="D3439" s="116"/>
      <c r="M3439" s="116"/>
    </row>
    <row r="3440" spans="1:13" x14ac:dyDescent="0.35">
      <c r="A3440" s="116"/>
      <c r="C3440" s="116"/>
      <c r="D3440" s="116"/>
      <c r="M3440" s="116"/>
    </row>
    <row r="3441" spans="1:13" x14ac:dyDescent="0.35">
      <c r="A3441" s="116"/>
      <c r="C3441" s="116"/>
      <c r="D3441" s="116"/>
      <c r="M3441" s="116"/>
    </row>
    <row r="3442" spans="1:13" x14ac:dyDescent="0.35">
      <c r="A3442" s="116"/>
      <c r="C3442" s="116"/>
      <c r="D3442" s="116"/>
      <c r="M3442" s="116"/>
    </row>
    <row r="3443" spans="1:13" x14ac:dyDescent="0.35">
      <c r="A3443" s="116"/>
      <c r="C3443" s="116"/>
      <c r="D3443" s="116"/>
      <c r="M3443" s="116"/>
    </row>
    <row r="3444" spans="1:13" x14ac:dyDescent="0.35">
      <c r="A3444" s="116"/>
      <c r="C3444" s="116"/>
      <c r="D3444" s="116"/>
      <c r="M3444" s="116"/>
    </row>
    <row r="3445" spans="1:13" x14ac:dyDescent="0.35">
      <c r="A3445" s="116"/>
      <c r="C3445" s="116"/>
      <c r="D3445" s="116"/>
      <c r="M3445" s="116"/>
    </row>
    <row r="3446" spans="1:13" x14ac:dyDescent="0.35">
      <c r="A3446" s="116"/>
      <c r="C3446" s="116"/>
      <c r="D3446" s="116"/>
      <c r="M3446" s="116"/>
    </row>
    <row r="3447" spans="1:13" x14ac:dyDescent="0.35">
      <c r="A3447" s="116"/>
      <c r="C3447" s="116"/>
      <c r="D3447" s="116"/>
      <c r="M3447" s="116"/>
    </row>
    <row r="3448" spans="1:13" x14ac:dyDescent="0.35">
      <c r="A3448" s="116"/>
      <c r="C3448" s="116"/>
      <c r="D3448" s="116"/>
      <c r="M3448" s="116"/>
    </row>
    <row r="3449" spans="1:13" x14ac:dyDescent="0.35">
      <c r="A3449" s="116"/>
      <c r="C3449" s="116"/>
      <c r="D3449" s="116"/>
      <c r="M3449" s="116"/>
    </row>
    <row r="3450" spans="1:13" x14ac:dyDescent="0.35">
      <c r="A3450" s="116"/>
      <c r="C3450" s="116"/>
      <c r="D3450" s="116"/>
      <c r="M3450" s="116"/>
    </row>
    <row r="3451" spans="1:13" x14ac:dyDescent="0.35">
      <c r="A3451" s="116"/>
      <c r="C3451" s="116"/>
      <c r="D3451" s="116"/>
      <c r="M3451" s="116"/>
    </row>
    <row r="3452" spans="1:13" x14ac:dyDescent="0.35">
      <c r="A3452" s="116"/>
      <c r="C3452" s="116"/>
      <c r="D3452" s="116"/>
      <c r="M3452" s="116"/>
    </row>
    <row r="3453" spans="1:13" x14ac:dyDescent="0.35">
      <c r="A3453" s="116"/>
      <c r="C3453" s="116"/>
      <c r="D3453" s="116"/>
      <c r="M3453" s="116"/>
    </row>
    <row r="3454" spans="1:13" x14ac:dyDescent="0.35">
      <c r="A3454" s="116"/>
      <c r="C3454" s="116"/>
      <c r="D3454" s="116"/>
      <c r="M3454" s="116"/>
    </row>
    <row r="3455" spans="1:13" x14ac:dyDescent="0.35">
      <c r="A3455" s="116"/>
      <c r="C3455" s="116"/>
      <c r="D3455" s="116"/>
      <c r="M3455" s="116"/>
    </row>
    <row r="3456" spans="1:13" x14ac:dyDescent="0.35">
      <c r="A3456" s="116"/>
      <c r="C3456" s="116"/>
      <c r="D3456" s="116"/>
      <c r="M3456" s="116"/>
    </row>
    <row r="3457" spans="1:13" x14ac:dyDescent="0.35">
      <c r="A3457" s="116"/>
      <c r="C3457" s="116"/>
      <c r="D3457" s="116"/>
      <c r="M3457" s="116"/>
    </row>
    <row r="3458" spans="1:13" x14ac:dyDescent="0.35">
      <c r="A3458" s="116"/>
      <c r="C3458" s="116"/>
      <c r="D3458" s="116"/>
      <c r="M3458" s="116"/>
    </row>
    <row r="3459" spans="1:13" x14ac:dyDescent="0.35">
      <c r="A3459" s="116"/>
      <c r="C3459" s="116"/>
      <c r="D3459" s="116"/>
      <c r="M3459" s="116"/>
    </row>
    <row r="3460" spans="1:13" x14ac:dyDescent="0.35">
      <c r="A3460" s="116"/>
      <c r="C3460" s="116"/>
      <c r="D3460" s="116"/>
      <c r="M3460" s="116"/>
    </row>
    <row r="3461" spans="1:13" x14ac:dyDescent="0.35">
      <c r="A3461" s="116"/>
      <c r="C3461" s="116"/>
      <c r="D3461" s="116"/>
      <c r="M3461" s="116"/>
    </row>
    <row r="3462" spans="1:13" x14ac:dyDescent="0.35">
      <c r="A3462" s="116"/>
      <c r="C3462" s="116"/>
      <c r="D3462" s="116"/>
      <c r="M3462" s="116"/>
    </row>
    <row r="3463" spans="1:13" x14ac:dyDescent="0.35">
      <c r="A3463" s="116"/>
      <c r="C3463" s="116"/>
      <c r="D3463" s="116"/>
      <c r="M3463" s="116"/>
    </row>
    <row r="3464" spans="1:13" x14ac:dyDescent="0.35">
      <c r="A3464" s="116"/>
      <c r="C3464" s="116"/>
      <c r="D3464" s="116"/>
      <c r="M3464" s="116"/>
    </row>
    <row r="3465" spans="1:13" x14ac:dyDescent="0.35">
      <c r="A3465" s="116"/>
      <c r="C3465" s="116"/>
      <c r="D3465" s="116"/>
      <c r="M3465" s="116"/>
    </row>
    <row r="3466" spans="1:13" x14ac:dyDescent="0.35">
      <c r="A3466" s="116"/>
      <c r="C3466" s="116"/>
      <c r="D3466" s="116"/>
      <c r="M3466" s="116"/>
    </row>
    <row r="3467" spans="1:13" x14ac:dyDescent="0.35">
      <c r="A3467" s="116"/>
      <c r="C3467" s="116"/>
      <c r="D3467" s="116"/>
      <c r="M3467" s="116"/>
    </row>
    <row r="3468" spans="1:13" x14ac:dyDescent="0.35">
      <c r="A3468" s="116"/>
      <c r="C3468" s="116"/>
      <c r="D3468" s="116"/>
      <c r="M3468" s="116"/>
    </row>
    <row r="3469" spans="1:13" x14ac:dyDescent="0.35">
      <c r="A3469" s="116"/>
      <c r="C3469" s="116"/>
      <c r="D3469" s="116"/>
      <c r="M3469" s="116"/>
    </row>
    <row r="3470" spans="1:13" x14ac:dyDescent="0.35">
      <c r="A3470" s="116"/>
      <c r="C3470" s="116"/>
      <c r="D3470" s="116"/>
      <c r="M3470" s="116"/>
    </row>
    <row r="3471" spans="1:13" x14ac:dyDescent="0.35">
      <c r="A3471" s="116"/>
      <c r="C3471" s="116"/>
      <c r="D3471" s="116"/>
      <c r="M3471" s="116"/>
    </row>
    <row r="3472" spans="1:13" x14ac:dyDescent="0.35">
      <c r="A3472" s="116"/>
      <c r="C3472" s="116"/>
      <c r="D3472" s="116"/>
      <c r="M3472" s="116"/>
    </row>
    <row r="3473" spans="1:13" x14ac:dyDescent="0.35">
      <c r="A3473" s="116"/>
      <c r="C3473" s="116"/>
      <c r="D3473" s="116"/>
      <c r="M3473" s="116"/>
    </row>
    <row r="3474" spans="1:13" x14ac:dyDescent="0.35">
      <c r="A3474" s="116"/>
      <c r="C3474" s="116"/>
      <c r="D3474" s="116"/>
      <c r="M3474" s="116"/>
    </row>
    <row r="3475" spans="1:13" x14ac:dyDescent="0.35">
      <c r="A3475" s="116"/>
      <c r="C3475" s="116"/>
      <c r="D3475" s="116"/>
      <c r="M3475" s="116"/>
    </row>
    <row r="3476" spans="1:13" x14ac:dyDescent="0.35">
      <c r="A3476" s="116"/>
      <c r="C3476" s="116"/>
      <c r="D3476" s="116"/>
      <c r="M3476" s="116"/>
    </row>
    <row r="3477" spans="1:13" x14ac:dyDescent="0.35">
      <c r="A3477" s="116"/>
      <c r="C3477" s="116"/>
      <c r="D3477" s="116"/>
      <c r="M3477" s="116"/>
    </row>
    <row r="3478" spans="1:13" x14ac:dyDescent="0.35">
      <c r="A3478" s="116"/>
      <c r="C3478" s="116"/>
      <c r="D3478" s="116"/>
      <c r="M3478" s="116"/>
    </row>
    <row r="3479" spans="1:13" x14ac:dyDescent="0.35">
      <c r="A3479" s="116"/>
      <c r="C3479" s="116"/>
      <c r="D3479" s="116"/>
      <c r="M3479" s="116"/>
    </row>
    <row r="3480" spans="1:13" x14ac:dyDescent="0.35">
      <c r="A3480" s="116"/>
      <c r="C3480" s="116"/>
      <c r="D3480" s="116"/>
      <c r="M3480" s="116"/>
    </row>
    <row r="3481" spans="1:13" x14ac:dyDescent="0.35">
      <c r="A3481" s="116"/>
      <c r="C3481" s="116"/>
      <c r="D3481" s="116"/>
      <c r="M3481" s="116"/>
    </row>
    <row r="3482" spans="1:13" x14ac:dyDescent="0.35">
      <c r="A3482" s="116"/>
      <c r="C3482" s="116"/>
      <c r="D3482" s="116"/>
      <c r="M3482" s="116"/>
    </row>
    <row r="3483" spans="1:13" x14ac:dyDescent="0.35">
      <c r="A3483" s="116"/>
      <c r="C3483" s="116"/>
      <c r="D3483" s="116"/>
      <c r="M3483" s="116"/>
    </row>
    <row r="3484" spans="1:13" x14ac:dyDescent="0.35">
      <c r="A3484" s="116"/>
      <c r="C3484" s="116"/>
      <c r="D3484" s="116"/>
      <c r="M3484" s="116"/>
    </row>
    <row r="3485" spans="1:13" x14ac:dyDescent="0.35">
      <c r="A3485" s="116"/>
      <c r="C3485" s="116"/>
      <c r="D3485" s="116"/>
      <c r="M3485" s="116"/>
    </row>
    <row r="3486" spans="1:13" x14ac:dyDescent="0.35">
      <c r="A3486" s="116"/>
      <c r="C3486" s="116"/>
      <c r="D3486" s="116"/>
      <c r="M3486" s="116"/>
    </row>
    <row r="3487" spans="1:13" x14ac:dyDescent="0.35">
      <c r="A3487" s="116"/>
      <c r="C3487" s="116"/>
      <c r="D3487" s="116"/>
      <c r="M3487" s="116"/>
    </row>
    <row r="3488" spans="1:13" x14ac:dyDescent="0.35">
      <c r="A3488" s="116"/>
      <c r="C3488" s="116"/>
      <c r="D3488" s="116"/>
      <c r="M3488" s="116"/>
    </row>
    <row r="3489" spans="1:13" x14ac:dyDescent="0.35">
      <c r="A3489" s="116"/>
      <c r="C3489" s="116"/>
      <c r="D3489" s="116"/>
      <c r="M3489" s="116"/>
    </row>
    <row r="3490" spans="1:13" x14ac:dyDescent="0.35">
      <c r="A3490" s="116"/>
      <c r="C3490" s="116"/>
      <c r="D3490" s="116"/>
      <c r="M3490" s="116"/>
    </row>
    <row r="3491" spans="1:13" x14ac:dyDescent="0.35">
      <c r="A3491" s="116"/>
      <c r="C3491" s="116"/>
      <c r="D3491" s="116"/>
      <c r="M3491" s="116"/>
    </row>
    <row r="3492" spans="1:13" x14ac:dyDescent="0.35">
      <c r="A3492" s="116"/>
      <c r="C3492" s="116"/>
      <c r="D3492" s="116"/>
      <c r="M3492" s="116"/>
    </row>
    <row r="3493" spans="1:13" x14ac:dyDescent="0.35">
      <c r="A3493" s="116"/>
      <c r="C3493" s="116"/>
      <c r="D3493" s="116"/>
      <c r="M3493" s="116"/>
    </row>
    <row r="3494" spans="1:13" x14ac:dyDescent="0.35">
      <c r="A3494" s="116"/>
      <c r="C3494" s="116"/>
      <c r="D3494" s="116"/>
      <c r="M3494" s="116"/>
    </row>
    <row r="3495" spans="1:13" x14ac:dyDescent="0.35">
      <c r="A3495" s="116"/>
      <c r="C3495" s="116"/>
      <c r="D3495" s="116"/>
      <c r="M3495" s="116"/>
    </row>
    <row r="3496" spans="1:13" x14ac:dyDescent="0.35">
      <c r="A3496" s="116"/>
      <c r="C3496" s="116"/>
      <c r="D3496" s="116"/>
      <c r="M3496" s="116"/>
    </row>
    <row r="3497" spans="1:13" x14ac:dyDescent="0.35">
      <c r="A3497" s="116"/>
      <c r="C3497" s="116"/>
      <c r="D3497" s="116"/>
      <c r="M3497" s="116"/>
    </row>
    <row r="3498" spans="1:13" x14ac:dyDescent="0.35">
      <c r="A3498" s="116"/>
      <c r="C3498" s="116"/>
      <c r="D3498" s="116"/>
      <c r="M3498" s="116"/>
    </row>
    <row r="3499" spans="1:13" x14ac:dyDescent="0.35">
      <c r="A3499" s="116"/>
      <c r="C3499" s="116"/>
      <c r="D3499" s="116"/>
      <c r="M3499" s="116"/>
    </row>
    <row r="3500" spans="1:13" x14ac:dyDescent="0.35">
      <c r="A3500" s="116"/>
      <c r="C3500" s="116"/>
      <c r="D3500" s="116"/>
      <c r="M3500" s="116"/>
    </row>
    <row r="3501" spans="1:13" x14ac:dyDescent="0.35">
      <c r="A3501" s="116"/>
      <c r="C3501" s="116"/>
      <c r="D3501" s="116"/>
      <c r="M3501" s="116"/>
    </row>
    <row r="3502" spans="1:13" x14ac:dyDescent="0.35">
      <c r="A3502" s="116"/>
      <c r="C3502" s="116"/>
      <c r="D3502" s="116"/>
      <c r="M3502" s="116"/>
    </row>
    <row r="3503" spans="1:13" x14ac:dyDescent="0.35">
      <c r="A3503" s="116"/>
      <c r="C3503" s="116"/>
      <c r="D3503" s="116"/>
      <c r="M3503" s="116"/>
    </row>
    <row r="3504" spans="1:13" x14ac:dyDescent="0.35">
      <c r="A3504" s="116"/>
      <c r="C3504" s="116"/>
      <c r="D3504" s="116"/>
      <c r="M3504" s="116"/>
    </row>
    <row r="3505" spans="1:13" x14ac:dyDescent="0.35">
      <c r="A3505" s="116"/>
      <c r="C3505" s="116"/>
      <c r="D3505" s="116"/>
      <c r="M3505" s="116"/>
    </row>
    <row r="3506" spans="1:13" x14ac:dyDescent="0.35">
      <c r="A3506" s="116"/>
      <c r="C3506" s="116"/>
      <c r="D3506" s="116"/>
      <c r="M3506" s="116"/>
    </row>
    <row r="3507" spans="1:13" x14ac:dyDescent="0.35">
      <c r="A3507" s="116"/>
      <c r="C3507" s="116"/>
      <c r="D3507" s="116"/>
      <c r="M3507" s="116"/>
    </row>
    <row r="3508" spans="1:13" x14ac:dyDescent="0.35">
      <c r="A3508" s="116"/>
      <c r="C3508" s="116"/>
      <c r="D3508" s="116"/>
      <c r="M3508" s="116"/>
    </row>
    <row r="3509" spans="1:13" x14ac:dyDescent="0.35">
      <c r="A3509" s="116"/>
      <c r="C3509" s="116"/>
      <c r="D3509" s="116"/>
      <c r="M3509" s="116"/>
    </row>
    <row r="3510" spans="1:13" x14ac:dyDescent="0.35">
      <c r="A3510" s="116"/>
      <c r="C3510" s="116"/>
      <c r="D3510" s="116"/>
      <c r="M3510" s="116"/>
    </row>
    <row r="3511" spans="1:13" x14ac:dyDescent="0.35">
      <c r="A3511" s="116"/>
      <c r="C3511" s="116"/>
      <c r="D3511" s="116"/>
      <c r="M3511" s="116"/>
    </row>
    <row r="3512" spans="1:13" x14ac:dyDescent="0.35">
      <c r="A3512" s="116"/>
      <c r="C3512" s="116"/>
      <c r="D3512" s="116"/>
      <c r="M3512" s="116"/>
    </row>
    <row r="3513" spans="1:13" x14ac:dyDescent="0.35">
      <c r="A3513" s="116"/>
      <c r="C3513" s="116"/>
      <c r="D3513" s="116"/>
      <c r="M3513" s="116"/>
    </row>
    <row r="3514" spans="1:13" x14ac:dyDescent="0.35">
      <c r="A3514" s="116"/>
      <c r="C3514" s="116"/>
      <c r="D3514" s="116"/>
      <c r="M3514" s="116"/>
    </row>
    <row r="3515" spans="1:13" x14ac:dyDescent="0.35">
      <c r="A3515" s="116"/>
      <c r="C3515" s="116"/>
      <c r="D3515" s="116"/>
      <c r="M3515" s="116"/>
    </row>
    <row r="3516" spans="1:13" x14ac:dyDescent="0.35">
      <c r="A3516" s="116"/>
      <c r="C3516" s="116"/>
      <c r="D3516" s="116"/>
      <c r="M3516" s="116"/>
    </row>
    <row r="3517" spans="1:13" x14ac:dyDescent="0.35">
      <c r="A3517" s="116"/>
      <c r="C3517" s="116"/>
      <c r="D3517" s="116"/>
      <c r="M3517" s="116"/>
    </row>
    <row r="3518" spans="1:13" x14ac:dyDescent="0.35">
      <c r="A3518" s="116"/>
      <c r="C3518" s="116"/>
      <c r="D3518" s="116"/>
      <c r="M3518" s="116"/>
    </row>
    <row r="3519" spans="1:13" x14ac:dyDescent="0.35">
      <c r="A3519" s="116"/>
      <c r="C3519" s="116"/>
      <c r="D3519" s="116"/>
      <c r="M3519" s="116"/>
    </row>
    <row r="3520" spans="1:13" x14ac:dyDescent="0.35">
      <c r="A3520" s="116"/>
      <c r="C3520" s="116"/>
      <c r="D3520" s="116"/>
      <c r="M3520" s="116"/>
    </row>
    <row r="3521" spans="1:13" x14ac:dyDescent="0.35">
      <c r="A3521" s="116"/>
      <c r="C3521" s="116"/>
      <c r="D3521" s="116"/>
      <c r="M3521" s="116"/>
    </row>
    <row r="3522" spans="1:13" x14ac:dyDescent="0.35">
      <c r="A3522" s="116"/>
      <c r="C3522" s="116"/>
      <c r="D3522" s="116"/>
      <c r="M3522" s="116"/>
    </row>
    <row r="3523" spans="1:13" x14ac:dyDescent="0.35">
      <c r="A3523" s="116"/>
      <c r="C3523" s="116"/>
      <c r="D3523" s="116"/>
      <c r="M3523" s="116"/>
    </row>
    <row r="3524" spans="1:13" x14ac:dyDescent="0.35">
      <c r="A3524" s="116"/>
      <c r="C3524" s="116"/>
      <c r="D3524" s="116"/>
      <c r="M3524" s="116"/>
    </row>
    <row r="3525" spans="1:13" x14ac:dyDescent="0.35">
      <c r="A3525" s="116"/>
      <c r="C3525" s="116"/>
      <c r="D3525" s="116"/>
      <c r="M3525" s="116"/>
    </row>
    <row r="3526" spans="1:13" x14ac:dyDescent="0.35">
      <c r="A3526" s="116"/>
      <c r="C3526" s="116"/>
      <c r="D3526" s="116"/>
      <c r="M3526" s="116"/>
    </row>
    <row r="3527" spans="1:13" x14ac:dyDescent="0.35">
      <c r="A3527" s="116"/>
      <c r="C3527" s="116"/>
      <c r="D3527" s="116"/>
      <c r="M3527" s="116"/>
    </row>
    <row r="3528" spans="1:13" x14ac:dyDescent="0.35">
      <c r="A3528" s="116"/>
      <c r="C3528" s="116"/>
      <c r="D3528" s="116"/>
      <c r="M3528" s="116"/>
    </row>
    <row r="3529" spans="1:13" x14ac:dyDescent="0.35">
      <c r="A3529" s="116"/>
      <c r="C3529" s="116"/>
      <c r="D3529" s="116"/>
      <c r="M3529" s="116"/>
    </row>
    <row r="3530" spans="1:13" x14ac:dyDescent="0.35">
      <c r="A3530" s="116"/>
      <c r="C3530" s="116"/>
      <c r="D3530" s="116"/>
      <c r="M3530" s="116"/>
    </row>
    <row r="3531" spans="1:13" x14ac:dyDescent="0.35">
      <c r="A3531" s="116"/>
      <c r="C3531" s="116"/>
      <c r="D3531" s="116"/>
      <c r="M3531" s="116"/>
    </row>
    <row r="3532" spans="1:13" x14ac:dyDescent="0.35">
      <c r="A3532" s="116"/>
      <c r="C3532" s="116"/>
      <c r="D3532" s="116"/>
      <c r="M3532" s="116"/>
    </row>
    <row r="3533" spans="1:13" x14ac:dyDescent="0.35">
      <c r="A3533" s="116"/>
      <c r="C3533" s="116"/>
      <c r="D3533" s="116"/>
      <c r="M3533" s="116"/>
    </row>
    <row r="3534" spans="1:13" x14ac:dyDescent="0.35">
      <c r="A3534" s="116"/>
      <c r="C3534" s="116"/>
      <c r="D3534" s="116"/>
      <c r="M3534" s="116"/>
    </row>
    <row r="3535" spans="1:13" x14ac:dyDescent="0.35">
      <c r="A3535" s="116"/>
      <c r="C3535" s="116"/>
      <c r="D3535" s="116"/>
      <c r="M3535" s="116"/>
    </row>
    <row r="3536" spans="1:13" x14ac:dyDescent="0.35">
      <c r="A3536" s="116"/>
      <c r="C3536" s="116"/>
      <c r="D3536" s="116"/>
      <c r="M3536" s="116"/>
    </row>
    <row r="3537" spans="1:13" x14ac:dyDescent="0.35">
      <c r="A3537" s="116"/>
      <c r="C3537" s="116"/>
      <c r="D3537" s="116"/>
      <c r="M3537" s="116"/>
    </row>
    <row r="3538" spans="1:13" x14ac:dyDescent="0.35">
      <c r="A3538" s="116"/>
      <c r="C3538" s="116"/>
      <c r="D3538" s="116"/>
      <c r="M3538" s="116"/>
    </row>
    <row r="3539" spans="1:13" x14ac:dyDescent="0.35">
      <c r="A3539" s="116"/>
      <c r="C3539" s="116"/>
      <c r="D3539" s="116"/>
      <c r="M3539" s="116"/>
    </row>
    <row r="3540" spans="1:13" x14ac:dyDescent="0.35">
      <c r="A3540" s="116"/>
      <c r="C3540" s="116"/>
      <c r="D3540" s="116"/>
      <c r="M3540" s="116"/>
    </row>
    <row r="3541" spans="1:13" x14ac:dyDescent="0.35">
      <c r="A3541" s="116"/>
      <c r="C3541" s="116"/>
      <c r="D3541" s="116"/>
      <c r="M3541" s="116"/>
    </row>
    <row r="3542" spans="1:13" x14ac:dyDescent="0.35">
      <c r="A3542" s="116"/>
      <c r="C3542" s="116"/>
      <c r="D3542" s="116"/>
      <c r="M3542" s="116"/>
    </row>
    <row r="3543" spans="1:13" x14ac:dyDescent="0.35">
      <c r="A3543" s="116"/>
      <c r="C3543" s="116"/>
      <c r="D3543" s="116"/>
      <c r="M3543" s="116"/>
    </row>
    <row r="3544" spans="1:13" x14ac:dyDescent="0.35">
      <c r="A3544" s="116"/>
      <c r="C3544" s="116"/>
      <c r="D3544" s="116"/>
      <c r="M3544" s="116"/>
    </row>
    <row r="3545" spans="1:13" x14ac:dyDescent="0.35">
      <c r="A3545" s="116"/>
      <c r="C3545" s="116"/>
      <c r="D3545" s="116"/>
      <c r="M3545" s="116"/>
    </row>
    <row r="3546" spans="1:13" x14ac:dyDescent="0.35">
      <c r="A3546" s="116"/>
      <c r="C3546" s="116"/>
      <c r="D3546" s="116"/>
      <c r="M3546" s="116"/>
    </row>
    <row r="3547" spans="1:13" x14ac:dyDescent="0.35">
      <c r="A3547" s="116"/>
      <c r="C3547" s="116"/>
      <c r="D3547" s="116"/>
      <c r="M3547" s="116"/>
    </row>
    <row r="3548" spans="1:13" x14ac:dyDescent="0.35">
      <c r="A3548" s="116"/>
      <c r="C3548" s="116"/>
      <c r="D3548" s="116"/>
      <c r="M3548" s="116"/>
    </row>
    <row r="3549" spans="1:13" x14ac:dyDescent="0.35">
      <c r="A3549" s="116"/>
      <c r="C3549" s="116"/>
      <c r="D3549" s="116"/>
      <c r="M3549" s="116"/>
    </row>
    <row r="3550" spans="1:13" x14ac:dyDescent="0.35">
      <c r="A3550" s="116"/>
      <c r="C3550" s="116"/>
      <c r="D3550" s="116"/>
      <c r="M3550" s="116"/>
    </row>
    <row r="3551" spans="1:13" x14ac:dyDescent="0.35">
      <c r="A3551" s="116"/>
      <c r="C3551" s="116"/>
      <c r="D3551" s="116"/>
      <c r="M3551" s="116"/>
    </row>
    <row r="3552" spans="1:13" x14ac:dyDescent="0.35">
      <c r="A3552" s="116"/>
      <c r="C3552" s="116"/>
      <c r="D3552" s="116"/>
      <c r="M3552" s="116"/>
    </row>
    <row r="3553" spans="1:13" x14ac:dyDescent="0.35">
      <c r="A3553" s="116"/>
      <c r="C3553" s="116"/>
      <c r="D3553" s="116"/>
      <c r="M3553" s="116"/>
    </row>
    <row r="3554" spans="1:13" x14ac:dyDescent="0.35">
      <c r="A3554" s="116"/>
      <c r="C3554" s="116"/>
      <c r="D3554" s="116"/>
      <c r="M3554" s="116"/>
    </row>
    <row r="3555" spans="1:13" x14ac:dyDescent="0.35">
      <c r="A3555" s="116"/>
      <c r="C3555" s="116"/>
      <c r="D3555" s="116"/>
      <c r="M3555" s="116"/>
    </row>
    <row r="3556" spans="1:13" x14ac:dyDescent="0.35">
      <c r="A3556" s="116"/>
      <c r="C3556" s="116"/>
      <c r="D3556" s="116"/>
      <c r="M3556" s="116"/>
    </row>
    <row r="3557" spans="1:13" x14ac:dyDescent="0.35">
      <c r="A3557" s="116"/>
      <c r="C3557" s="116"/>
      <c r="D3557" s="116"/>
      <c r="M3557" s="116"/>
    </row>
    <row r="3558" spans="1:13" x14ac:dyDescent="0.35">
      <c r="A3558" s="116"/>
      <c r="C3558" s="116"/>
      <c r="D3558" s="116"/>
      <c r="M3558" s="116"/>
    </row>
    <row r="3559" spans="1:13" x14ac:dyDescent="0.35">
      <c r="A3559" s="116"/>
      <c r="C3559" s="116"/>
      <c r="D3559" s="116"/>
      <c r="M3559" s="116"/>
    </row>
    <row r="3560" spans="1:13" x14ac:dyDescent="0.35">
      <c r="A3560" s="116"/>
      <c r="C3560" s="116"/>
      <c r="D3560" s="116"/>
      <c r="M3560" s="116"/>
    </row>
    <row r="3561" spans="1:13" x14ac:dyDescent="0.35">
      <c r="A3561" s="116"/>
      <c r="C3561" s="116"/>
      <c r="D3561" s="116"/>
      <c r="M3561" s="116"/>
    </row>
    <row r="3562" spans="1:13" x14ac:dyDescent="0.35">
      <c r="A3562" s="116"/>
      <c r="C3562" s="116"/>
      <c r="D3562" s="116"/>
      <c r="M3562" s="116"/>
    </row>
    <row r="3563" spans="1:13" x14ac:dyDescent="0.35">
      <c r="A3563" s="116"/>
      <c r="C3563" s="116"/>
      <c r="D3563" s="116"/>
      <c r="M3563" s="116"/>
    </row>
    <row r="3564" spans="1:13" x14ac:dyDescent="0.35">
      <c r="A3564" s="116"/>
      <c r="C3564" s="116"/>
      <c r="D3564" s="116"/>
      <c r="M3564" s="116"/>
    </row>
    <row r="3565" spans="1:13" x14ac:dyDescent="0.35">
      <c r="A3565" s="116"/>
      <c r="C3565" s="116"/>
      <c r="D3565" s="116"/>
      <c r="M3565" s="116"/>
    </row>
    <row r="3566" spans="1:13" x14ac:dyDescent="0.35">
      <c r="A3566" s="116"/>
      <c r="C3566" s="116"/>
      <c r="D3566" s="116"/>
      <c r="M3566" s="116"/>
    </row>
    <row r="3567" spans="1:13" x14ac:dyDescent="0.35">
      <c r="A3567" s="116"/>
      <c r="C3567" s="116"/>
      <c r="D3567" s="116"/>
      <c r="M3567" s="116"/>
    </row>
    <row r="3568" spans="1:13" x14ac:dyDescent="0.35">
      <c r="A3568" s="116"/>
      <c r="C3568" s="116"/>
      <c r="D3568" s="116"/>
      <c r="M3568" s="116"/>
    </row>
    <row r="3569" spans="1:13" x14ac:dyDescent="0.35">
      <c r="A3569" s="116"/>
      <c r="C3569" s="116"/>
      <c r="D3569" s="116"/>
      <c r="M3569" s="116"/>
    </row>
    <row r="3570" spans="1:13" x14ac:dyDescent="0.35">
      <c r="A3570" s="116"/>
      <c r="C3570" s="116"/>
      <c r="D3570" s="116"/>
      <c r="M3570" s="116"/>
    </row>
    <row r="3571" spans="1:13" x14ac:dyDescent="0.35">
      <c r="A3571" s="116"/>
      <c r="C3571" s="116"/>
      <c r="D3571" s="116"/>
      <c r="M3571" s="116"/>
    </row>
    <row r="3572" spans="1:13" x14ac:dyDescent="0.35">
      <c r="A3572" s="116"/>
      <c r="C3572" s="116"/>
      <c r="D3572" s="116"/>
      <c r="M3572" s="116"/>
    </row>
    <row r="3573" spans="1:13" x14ac:dyDescent="0.35">
      <c r="A3573" s="116"/>
      <c r="C3573" s="116"/>
      <c r="D3573" s="116"/>
      <c r="M3573" s="116"/>
    </row>
    <row r="3574" spans="1:13" x14ac:dyDescent="0.35">
      <c r="A3574" s="116"/>
      <c r="C3574" s="116"/>
      <c r="D3574" s="116"/>
      <c r="M3574" s="116"/>
    </row>
    <row r="3575" spans="1:13" x14ac:dyDescent="0.35">
      <c r="A3575" s="116"/>
      <c r="C3575" s="116"/>
      <c r="D3575" s="116"/>
      <c r="M3575" s="116"/>
    </row>
    <row r="3576" spans="1:13" x14ac:dyDescent="0.35">
      <c r="A3576" s="116"/>
      <c r="C3576" s="116"/>
      <c r="D3576" s="116"/>
      <c r="M3576" s="116"/>
    </row>
    <row r="3577" spans="1:13" x14ac:dyDescent="0.35">
      <c r="A3577" s="116"/>
      <c r="C3577" s="116"/>
      <c r="D3577" s="116"/>
      <c r="M3577" s="116"/>
    </row>
    <row r="3578" spans="1:13" x14ac:dyDescent="0.35">
      <c r="A3578" s="116"/>
      <c r="C3578" s="116"/>
      <c r="D3578" s="116"/>
      <c r="M3578" s="116"/>
    </row>
    <row r="3579" spans="1:13" x14ac:dyDescent="0.35">
      <c r="A3579" s="116"/>
      <c r="C3579" s="116"/>
      <c r="D3579" s="116"/>
      <c r="M3579" s="116"/>
    </row>
    <row r="3580" spans="1:13" x14ac:dyDescent="0.35">
      <c r="A3580" s="116"/>
      <c r="C3580" s="116"/>
      <c r="D3580" s="116"/>
      <c r="M3580" s="116"/>
    </row>
    <row r="3581" spans="1:13" x14ac:dyDescent="0.35">
      <c r="A3581" s="116"/>
      <c r="C3581" s="116"/>
      <c r="D3581" s="116"/>
      <c r="M3581" s="116"/>
    </row>
    <row r="3582" spans="1:13" x14ac:dyDescent="0.35">
      <c r="A3582" s="116"/>
      <c r="C3582" s="116"/>
      <c r="D3582" s="116"/>
      <c r="M3582" s="116"/>
    </row>
    <row r="3583" spans="1:13" x14ac:dyDescent="0.35">
      <c r="A3583" s="116"/>
      <c r="C3583" s="116"/>
      <c r="D3583" s="116"/>
      <c r="M3583" s="116"/>
    </row>
    <row r="3584" spans="1:13" x14ac:dyDescent="0.35">
      <c r="A3584" s="116"/>
      <c r="C3584" s="116"/>
      <c r="D3584" s="116"/>
      <c r="M3584" s="116"/>
    </row>
    <row r="3585" spans="1:13" x14ac:dyDescent="0.35">
      <c r="A3585" s="116"/>
      <c r="C3585" s="116"/>
      <c r="D3585" s="116"/>
      <c r="M3585" s="116"/>
    </row>
    <row r="3586" spans="1:13" x14ac:dyDescent="0.35">
      <c r="A3586" s="116"/>
      <c r="C3586" s="116"/>
      <c r="D3586" s="116"/>
      <c r="M3586" s="116"/>
    </row>
    <row r="3587" spans="1:13" x14ac:dyDescent="0.35">
      <c r="A3587" s="116"/>
      <c r="C3587" s="116"/>
      <c r="D3587" s="116"/>
      <c r="M3587" s="116"/>
    </row>
    <row r="3588" spans="1:13" x14ac:dyDescent="0.35">
      <c r="A3588" s="116"/>
      <c r="C3588" s="116"/>
      <c r="D3588" s="116"/>
      <c r="M3588" s="116"/>
    </row>
    <row r="3589" spans="1:13" x14ac:dyDescent="0.35">
      <c r="A3589" s="116"/>
      <c r="C3589" s="116"/>
      <c r="D3589" s="116"/>
      <c r="M3589" s="116"/>
    </row>
    <row r="3590" spans="1:13" x14ac:dyDescent="0.35">
      <c r="A3590" s="116"/>
      <c r="C3590" s="116"/>
      <c r="D3590" s="116"/>
      <c r="M3590" s="116"/>
    </row>
    <row r="3591" spans="1:13" x14ac:dyDescent="0.35">
      <c r="A3591" s="116"/>
      <c r="C3591" s="116"/>
      <c r="D3591" s="116"/>
      <c r="M3591" s="116"/>
    </row>
    <row r="3592" spans="1:13" x14ac:dyDescent="0.35">
      <c r="A3592" s="116"/>
      <c r="C3592" s="116"/>
      <c r="D3592" s="116"/>
      <c r="M3592" s="116"/>
    </row>
    <row r="3593" spans="1:13" x14ac:dyDescent="0.35">
      <c r="A3593" s="116"/>
      <c r="C3593" s="116"/>
      <c r="D3593" s="116"/>
      <c r="M3593" s="116"/>
    </row>
    <row r="3594" spans="1:13" x14ac:dyDescent="0.35">
      <c r="A3594" s="116"/>
      <c r="C3594" s="116"/>
      <c r="D3594" s="116"/>
      <c r="M3594" s="116"/>
    </row>
    <row r="3595" spans="1:13" x14ac:dyDescent="0.35">
      <c r="A3595" s="116"/>
      <c r="C3595" s="116"/>
      <c r="D3595" s="116"/>
      <c r="M3595" s="116"/>
    </row>
    <row r="3596" spans="1:13" x14ac:dyDescent="0.35">
      <c r="A3596" s="116"/>
      <c r="C3596" s="116"/>
      <c r="D3596" s="116"/>
      <c r="M3596" s="116"/>
    </row>
    <row r="3597" spans="1:13" x14ac:dyDescent="0.35">
      <c r="A3597" s="116"/>
      <c r="C3597" s="116"/>
      <c r="D3597" s="116"/>
      <c r="M3597" s="116"/>
    </row>
    <row r="3598" spans="1:13" x14ac:dyDescent="0.35">
      <c r="A3598" s="116"/>
      <c r="C3598" s="116"/>
      <c r="D3598" s="116"/>
      <c r="M3598" s="116"/>
    </row>
    <row r="3599" spans="1:13" x14ac:dyDescent="0.35">
      <c r="A3599" s="116"/>
      <c r="C3599" s="116"/>
      <c r="D3599" s="116"/>
      <c r="M3599" s="116"/>
    </row>
    <row r="3600" spans="1:13" x14ac:dyDescent="0.35">
      <c r="A3600" s="116"/>
      <c r="C3600" s="116"/>
      <c r="D3600" s="116"/>
      <c r="M3600" s="116"/>
    </row>
    <row r="3601" spans="1:13" x14ac:dyDescent="0.35">
      <c r="A3601" s="116"/>
      <c r="C3601" s="116"/>
      <c r="D3601" s="116"/>
      <c r="M3601" s="116"/>
    </row>
    <row r="3602" spans="1:13" x14ac:dyDescent="0.35">
      <c r="A3602" s="116"/>
      <c r="C3602" s="116"/>
      <c r="D3602" s="116"/>
      <c r="M3602" s="116"/>
    </row>
    <row r="3603" spans="1:13" x14ac:dyDescent="0.35">
      <c r="A3603" s="116"/>
      <c r="C3603" s="116"/>
      <c r="D3603" s="116"/>
      <c r="M3603" s="116"/>
    </row>
    <row r="3604" spans="1:13" x14ac:dyDescent="0.35">
      <c r="A3604" s="116"/>
      <c r="C3604" s="116"/>
      <c r="D3604" s="116"/>
      <c r="M3604" s="116"/>
    </row>
    <row r="3605" spans="1:13" x14ac:dyDescent="0.35">
      <c r="A3605" s="116"/>
      <c r="C3605" s="116"/>
      <c r="D3605" s="116"/>
      <c r="M3605" s="116"/>
    </row>
    <row r="3606" spans="1:13" x14ac:dyDescent="0.35">
      <c r="A3606" s="116"/>
      <c r="C3606" s="116"/>
      <c r="D3606" s="116"/>
      <c r="M3606" s="116"/>
    </row>
    <row r="3607" spans="1:13" x14ac:dyDescent="0.35">
      <c r="A3607" s="116"/>
      <c r="C3607" s="116"/>
      <c r="D3607" s="116"/>
      <c r="M3607" s="116"/>
    </row>
    <row r="3608" spans="1:13" x14ac:dyDescent="0.35">
      <c r="A3608" s="116"/>
      <c r="C3608" s="116"/>
      <c r="D3608" s="116"/>
      <c r="M3608" s="116"/>
    </row>
    <row r="3609" spans="1:13" x14ac:dyDescent="0.35">
      <c r="A3609" s="116"/>
      <c r="C3609" s="116"/>
      <c r="D3609" s="116"/>
      <c r="M3609" s="116"/>
    </row>
    <row r="3610" spans="1:13" x14ac:dyDescent="0.35">
      <c r="A3610" s="116"/>
      <c r="C3610" s="116"/>
      <c r="D3610" s="116"/>
      <c r="M3610" s="116"/>
    </row>
    <row r="3611" spans="1:13" x14ac:dyDescent="0.35">
      <c r="A3611" s="116"/>
      <c r="C3611" s="116"/>
      <c r="D3611" s="116"/>
      <c r="M3611" s="116"/>
    </row>
    <row r="3612" spans="1:13" x14ac:dyDescent="0.35">
      <c r="A3612" s="116"/>
      <c r="C3612" s="116"/>
      <c r="D3612" s="116"/>
      <c r="M3612" s="116"/>
    </row>
    <row r="3613" spans="1:13" x14ac:dyDescent="0.35">
      <c r="A3613" s="116"/>
      <c r="C3613" s="116"/>
      <c r="D3613" s="116"/>
      <c r="M3613" s="116"/>
    </row>
    <row r="3614" spans="1:13" x14ac:dyDescent="0.35">
      <c r="A3614" s="116"/>
      <c r="C3614" s="116"/>
      <c r="D3614" s="116"/>
      <c r="M3614" s="116"/>
    </row>
    <row r="3615" spans="1:13" x14ac:dyDescent="0.35">
      <c r="A3615" s="116"/>
      <c r="C3615" s="116"/>
      <c r="D3615" s="116"/>
      <c r="M3615" s="116"/>
    </row>
    <row r="3616" spans="1:13" x14ac:dyDescent="0.35">
      <c r="A3616" s="116"/>
      <c r="C3616" s="116"/>
      <c r="D3616" s="116"/>
      <c r="M3616" s="116"/>
    </row>
    <row r="3617" spans="1:13" x14ac:dyDescent="0.35">
      <c r="A3617" s="116"/>
      <c r="C3617" s="116"/>
      <c r="D3617" s="116"/>
      <c r="M3617" s="116"/>
    </row>
    <row r="3618" spans="1:13" x14ac:dyDescent="0.35">
      <c r="A3618" s="116"/>
      <c r="C3618" s="116"/>
      <c r="D3618" s="116"/>
      <c r="M3618" s="116"/>
    </row>
    <row r="3619" spans="1:13" x14ac:dyDescent="0.35">
      <c r="A3619" s="116"/>
      <c r="C3619" s="116"/>
      <c r="D3619" s="116"/>
      <c r="M3619" s="116"/>
    </row>
    <row r="3620" spans="1:13" x14ac:dyDescent="0.35">
      <c r="A3620" s="116"/>
      <c r="C3620" s="116"/>
      <c r="D3620" s="116"/>
      <c r="M3620" s="116"/>
    </row>
    <row r="3621" spans="1:13" x14ac:dyDescent="0.35">
      <c r="A3621" s="116"/>
      <c r="C3621" s="116"/>
      <c r="D3621" s="116"/>
      <c r="M3621" s="116"/>
    </row>
    <row r="3622" spans="1:13" x14ac:dyDescent="0.35">
      <c r="A3622" s="116"/>
      <c r="C3622" s="116"/>
      <c r="D3622" s="116"/>
      <c r="M3622" s="116"/>
    </row>
    <row r="3623" spans="1:13" x14ac:dyDescent="0.35">
      <c r="A3623" s="116"/>
      <c r="C3623" s="116"/>
      <c r="D3623" s="116"/>
      <c r="M3623" s="116"/>
    </row>
    <row r="3624" spans="1:13" x14ac:dyDescent="0.35">
      <c r="A3624" s="116"/>
      <c r="C3624" s="116"/>
      <c r="D3624" s="116"/>
      <c r="M3624" s="116"/>
    </row>
    <row r="3625" spans="1:13" x14ac:dyDescent="0.35">
      <c r="A3625" s="116"/>
      <c r="C3625" s="116"/>
      <c r="D3625" s="116"/>
      <c r="M3625" s="116"/>
    </row>
    <row r="3626" spans="1:13" x14ac:dyDescent="0.35">
      <c r="A3626" s="116"/>
      <c r="C3626" s="116"/>
      <c r="D3626" s="116"/>
      <c r="M3626" s="116"/>
    </row>
    <row r="3627" spans="1:13" x14ac:dyDescent="0.35">
      <c r="A3627" s="116"/>
      <c r="C3627" s="116"/>
      <c r="D3627" s="116"/>
      <c r="M3627" s="116"/>
    </row>
    <row r="3628" spans="1:13" x14ac:dyDescent="0.35">
      <c r="A3628" s="116"/>
      <c r="C3628" s="116"/>
      <c r="D3628" s="116"/>
      <c r="M3628" s="116"/>
    </row>
    <row r="3629" spans="1:13" x14ac:dyDescent="0.35">
      <c r="A3629" s="116"/>
      <c r="C3629" s="116"/>
      <c r="D3629" s="116"/>
      <c r="M3629" s="116"/>
    </row>
    <row r="3630" spans="1:13" x14ac:dyDescent="0.35">
      <c r="A3630" s="116"/>
      <c r="C3630" s="116"/>
      <c r="D3630" s="116"/>
      <c r="M3630" s="116"/>
    </row>
    <row r="3631" spans="1:13" x14ac:dyDescent="0.35">
      <c r="A3631" s="116"/>
      <c r="C3631" s="116"/>
      <c r="D3631" s="116"/>
      <c r="M3631" s="116"/>
    </row>
    <row r="3632" spans="1:13" x14ac:dyDescent="0.35">
      <c r="A3632" s="116"/>
      <c r="C3632" s="116"/>
      <c r="D3632" s="116"/>
      <c r="M3632" s="116"/>
    </row>
    <row r="3633" spans="1:13" x14ac:dyDescent="0.35">
      <c r="A3633" s="116"/>
      <c r="C3633" s="116"/>
      <c r="D3633" s="116"/>
      <c r="M3633" s="116"/>
    </row>
    <row r="3634" spans="1:13" x14ac:dyDescent="0.35">
      <c r="A3634" s="116"/>
      <c r="C3634" s="116"/>
      <c r="D3634" s="116"/>
      <c r="M3634" s="116"/>
    </row>
    <row r="3635" spans="1:13" x14ac:dyDescent="0.35">
      <c r="A3635" s="116"/>
      <c r="C3635" s="116"/>
      <c r="D3635" s="116"/>
      <c r="M3635" s="116"/>
    </row>
    <row r="3636" spans="1:13" x14ac:dyDescent="0.35">
      <c r="A3636" s="116"/>
      <c r="C3636" s="116"/>
      <c r="D3636" s="116"/>
      <c r="M3636" s="116"/>
    </row>
    <row r="3637" spans="1:13" x14ac:dyDescent="0.35">
      <c r="A3637" s="116"/>
      <c r="C3637" s="116"/>
      <c r="D3637" s="116"/>
      <c r="M3637" s="116"/>
    </row>
    <row r="3638" spans="1:13" x14ac:dyDescent="0.35">
      <c r="A3638" s="116"/>
      <c r="C3638" s="116"/>
      <c r="D3638" s="116"/>
      <c r="M3638" s="116"/>
    </row>
    <row r="3639" spans="1:13" x14ac:dyDescent="0.35">
      <c r="A3639" s="116"/>
      <c r="C3639" s="116"/>
      <c r="D3639" s="116"/>
      <c r="M3639" s="116"/>
    </row>
    <row r="3640" spans="1:13" x14ac:dyDescent="0.35">
      <c r="A3640" s="116"/>
      <c r="C3640" s="116"/>
      <c r="D3640" s="116"/>
      <c r="M3640" s="116"/>
    </row>
    <row r="3641" spans="1:13" x14ac:dyDescent="0.35">
      <c r="A3641" s="116"/>
      <c r="C3641" s="116"/>
      <c r="D3641" s="116"/>
      <c r="M3641" s="116"/>
    </row>
    <row r="3642" spans="1:13" x14ac:dyDescent="0.35">
      <c r="A3642" s="116"/>
      <c r="C3642" s="116"/>
      <c r="D3642" s="116"/>
      <c r="M3642" s="116"/>
    </row>
    <row r="3643" spans="1:13" x14ac:dyDescent="0.35">
      <c r="A3643" s="116"/>
      <c r="C3643" s="116"/>
      <c r="D3643" s="116"/>
      <c r="M3643" s="116"/>
    </row>
    <row r="3644" spans="1:13" x14ac:dyDescent="0.35">
      <c r="A3644" s="116"/>
      <c r="C3644" s="116"/>
      <c r="D3644" s="116"/>
      <c r="M3644" s="116"/>
    </row>
    <row r="3645" spans="1:13" x14ac:dyDescent="0.35">
      <c r="A3645" s="116"/>
      <c r="C3645" s="116"/>
      <c r="D3645" s="116"/>
      <c r="M3645" s="116"/>
    </row>
    <row r="3646" spans="1:13" x14ac:dyDescent="0.35">
      <c r="A3646" s="116"/>
      <c r="C3646" s="116"/>
      <c r="D3646" s="116"/>
      <c r="M3646" s="116"/>
    </row>
    <row r="3647" spans="1:13" x14ac:dyDescent="0.35">
      <c r="A3647" s="116"/>
      <c r="C3647" s="116"/>
      <c r="D3647" s="116"/>
      <c r="M3647" s="116"/>
    </row>
    <row r="3648" spans="1:13" x14ac:dyDescent="0.35">
      <c r="A3648" s="116"/>
      <c r="C3648" s="116"/>
      <c r="D3648" s="116"/>
      <c r="M3648" s="116"/>
    </row>
    <row r="3649" spans="1:13" x14ac:dyDescent="0.35">
      <c r="A3649" s="116"/>
      <c r="C3649" s="116"/>
      <c r="D3649" s="116"/>
      <c r="M3649" s="116"/>
    </row>
    <row r="3650" spans="1:13" x14ac:dyDescent="0.35">
      <c r="A3650" s="116"/>
      <c r="C3650" s="116"/>
      <c r="D3650" s="116"/>
      <c r="M3650" s="116"/>
    </row>
    <row r="3651" spans="1:13" x14ac:dyDescent="0.35">
      <c r="A3651" s="116"/>
      <c r="C3651" s="116"/>
      <c r="D3651" s="116"/>
      <c r="M3651" s="116"/>
    </row>
    <row r="3652" spans="1:13" x14ac:dyDescent="0.35">
      <c r="A3652" s="116"/>
      <c r="C3652" s="116"/>
      <c r="D3652" s="116"/>
      <c r="M3652" s="116"/>
    </row>
    <row r="3653" spans="1:13" x14ac:dyDescent="0.35">
      <c r="A3653" s="116"/>
      <c r="C3653" s="116"/>
      <c r="D3653" s="116"/>
      <c r="M3653" s="116"/>
    </row>
    <row r="3654" spans="1:13" x14ac:dyDescent="0.35">
      <c r="A3654" s="116"/>
      <c r="C3654" s="116"/>
      <c r="D3654" s="116"/>
      <c r="M3654" s="116"/>
    </row>
    <row r="3655" spans="1:13" x14ac:dyDescent="0.35">
      <c r="A3655" s="116"/>
      <c r="C3655" s="116"/>
      <c r="D3655" s="116"/>
      <c r="M3655" s="116"/>
    </row>
    <row r="3656" spans="1:13" x14ac:dyDescent="0.35">
      <c r="A3656" s="116"/>
      <c r="C3656" s="116"/>
      <c r="D3656" s="116"/>
      <c r="M3656" s="116"/>
    </row>
    <row r="3657" spans="1:13" x14ac:dyDescent="0.35">
      <c r="A3657" s="116"/>
      <c r="C3657" s="116"/>
      <c r="D3657" s="116"/>
      <c r="M3657" s="116"/>
    </row>
    <row r="3658" spans="1:13" x14ac:dyDescent="0.35">
      <c r="A3658" s="116"/>
      <c r="C3658" s="116"/>
      <c r="D3658" s="116"/>
      <c r="M3658" s="116"/>
    </row>
    <row r="3659" spans="1:13" x14ac:dyDescent="0.35">
      <c r="A3659" s="116"/>
      <c r="C3659" s="116"/>
      <c r="D3659" s="116"/>
      <c r="M3659" s="116"/>
    </row>
    <row r="3660" spans="1:13" x14ac:dyDescent="0.35">
      <c r="A3660" s="116"/>
      <c r="C3660" s="116"/>
      <c r="D3660" s="116"/>
      <c r="M3660" s="116"/>
    </row>
    <row r="3661" spans="1:13" x14ac:dyDescent="0.35">
      <c r="A3661" s="116"/>
      <c r="C3661" s="116"/>
      <c r="D3661" s="116"/>
      <c r="M3661" s="116"/>
    </row>
    <row r="3662" spans="1:13" x14ac:dyDescent="0.35">
      <c r="A3662" s="116"/>
      <c r="C3662" s="116"/>
      <c r="D3662" s="116"/>
      <c r="M3662" s="116"/>
    </row>
    <row r="3663" spans="1:13" x14ac:dyDescent="0.35">
      <c r="A3663" s="116"/>
      <c r="C3663" s="116"/>
      <c r="D3663" s="116"/>
      <c r="M3663" s="116"/>
    </row>
    <row r="3664" spans="1:13" x14ac:dyDescent="0.35">
      <c r="A3664" s="116"/>
      <c r="C3664" s="116"/>
      <c r="D3664" s="116"/>
      <c r="M3664" s="116"/>
    </row>
    <row r="3665" spans="1:13" x14ac:dyDescent="0.35">
      <c r="A3665" s="116"/>
      <c r="C3665" s="116"/>
      <c r="D3665" s="116"/>
      <c r="M3665" s="116"/>
    </row>
    <row r="3666" spans="1:13" x14ac:dyDescent="0.35">
      <c r="A3666" s="116"/>
      <c r="C3666" s="116"/>
      <c r="D3666" s="116"/>
      <c r="M3666" s="116"/>
    </row>
    <row r="3667" spans="1:13" x14ac:dyDescent="0.35">
      <c r="A3667" s="116"/>
      <c r="C3667" s="116"/>
      <c r="D3667" s="116"/>
      <c r="M3667" s="116"/>
    </row>
    <row r="3668" spans="1:13" x14ac:dyDescent="0.35">
      <c r="A3668" s="116"/>
      <c r="C3668" s="116"/>
      <c r="D3668" s="116"/>
      <c r="M3668" s="116"/>
    </row>
    <row r="3669" spans="1:13" x14ac:dyDescent="0.35">
      <c r="A3669" s="116"/>
      <c r="C3669" s="116"/>
      <c r="D3669" s="116"/>
      <c r="M3669" s="116"/>
    </row>
    <row r="3670" spans="1:13" x14ac:dyDescent="0.35">
      <c r="A3670" s="116"/>
      <c r="C3670" s="116"/>
      <c r="D3670" s="116"/>
      <c r="M3670" s="116"/>
    </row>
    <row r="3671" spans="1:13" x14ac:dyDescent="0.35">
      <c r="A3671" s="116"/>
      <c r="C3671" s="116"/>
      <c r="D3671" s="116"/>
      <c r="M3671" s="116"/>
    </row>
    <row r="3672" spans="1:13" x14ac:dyDescent="0.35">
      <c r="A3672" s="116"/>
      <c r="C3672" s="116"/>
      <c r="D3672" s="116"/>
      <c r="M3672" s="116"/>
    </row>
    <row r="3673" spans="1:13" x14ac:dyDescent="0.35">
      <c r="A3673" s="116"/>
      <c r="C3673" s="116"/>
      <c r="D3673" s="116"/>
      <c r="M3673" s="116"/>
    </row>
    <row r="3674" spans="1:13" x14ac:dyDescent="0.35">
      <c r="A3674" s="116"/>
      <c r="C3674" s="116"/>
      <c r="D3674" s="116"/>
      <c r="M3674" s="116"/>
    </row>
    <row r="3675" spans="1:13" x14ac:dyDescent="0.35">
      <c r="A3675" s="116"/>
      <c r="C3675" s="116"/>
      <c r="D3675" s="116"/>
      <c r="M3675" s="116"/>
    </row>
    <row r="3676" spans="1:13" x14ac:dyDescent="0.35">
      <c r="A3676" s="116"/>
      <c r="C3676" s="116"/>
      <c r="D3676" s="116"/>
      <c r="M3676" s="116"/>
    </row>
    <row r="3677" spans="1:13" x14ac:dyDescent="0.35">
      <c r="A3677" s="116"/>
      <c r="C3677" s="116"/>
      <c r="D3677" s="116"/>
      <c r="M3677" s="116"/>
    </row>
    <row r="3678" spans="1:13" x14ac:dyDescent="0.35">
      <c r="A3678" s="116"/>
      <c r="C3678" s="116"/>
      <c r="D3678" s="116"/>
      <c r="M3678" s="116"/>
    </row>
    <row r="3679" spans="1:13" x14ac:dyDescent="0.35">
      <c r="A3679" s="116"/>
      <c r="C3679" s="116"/>
      <c r="D3679" s="116"/>
      <c r="M3679" s="116"/>
    </row>
    <row r="3680" spans="1:13" x14ac:dyDescent="0.35">
      <c r="A3680" s="116"/>
      <c r="C3680" s="116"/>
      <c r="D3680" s="116"/>
      <c r="M3680" s="116"/>
    </row>
    <row r="3681" spans="1:13" x14ac:dyDescent="0.35">
      <c r="A3681" s="116"/>
      <c r="C3681" s="116"/>
      <c r="D3681" s="116"/>
      <c r="M3681" s="116"/>
    </row>
    <row r="3682" spans="1:13" x14ac:dyDescent="0.35">
      <c r="A3682" s="116"/>
      <c r="C3682" s="116"/>
      <c r="D3682" s="116"/>
      <c r="M3682" s="116"/>
    </row>
    <row r="3683" spans="1:13" x14ac:dyDescent="0.35">
      <c r="A3683" s="116"/>
      <c r="C3683" s="116"/>
      <c r="D3683" s="116"/>
      <c r="M3683" s="116"/>
    </row>
    <row r="3684" spans="1:13" x14ac:dyDescent="0.35">
      <c r="A3684" s="116"/>
      <c r="C3684" s="116"/>
      <c r="D3684" s="116"/>
      <c r="M3684" s="116"/>
    </row>
    <row r="3685" spans="1:13" x14ac:dyDescent="0.35">
      <c r="A3685" s="116"/>
      <c r="C3685" s="116"/>
      <c r="D3685" s="116"/>
      <c r="M3685" s="116"/>
    </row>
    <row r="3686" spans="1:13" x14ac:dyDescent="0.35">
      <c r="A3686" s="116"/>
      <c r="C3686" s="116"/>
      <c r="D3686" s="116"/>
      <c r="M3686" s="116"/>
    </row>
    <row r="3687" spans="1:13" x14ac:dyDescent="0.35">
      <c r="A3687" s="116"/>
      <c r="C3687" s="116"/>
      <c r="D3687" s="116"/>
      <c r="M3687" s="116"/>
    </row>
    <row r="3688" spans="1:13" x14ac:dyDescent="0.35">
      <c r="A3688" s="116"/>
      <c r="C3688" s="116"/>
      <c r="D3688" s="116"/>
      <c r="M3688" s="116"/>
    </row>
    <row r="3689" spans="1:13" x14ac:dyDescent="0.35">
      <c r="A3689" s="116"/>
      <c r="C3689" s="116"/>
      <c r="D3689" s="116"/>
      <c r="M3689" s="116"/>
    </row>
    <row r="3690" spans="1:13" x14ac:dyDescent="0.35">
      <c r="A3690" s="116"/>
      <c r="C3690" s="116"/>
      <c r="D3690" s="116"/>
      <c r="M3690" s="116"/>
    </row>
    <row r="3691" spans="1:13" x14ac:dyDescent="0.35">
      <c r="A3691" s="116"/>
      <c r="C3691" s="116"/>
      <c r="D3691" s="116"/>
      <c r="M3691" s="116"/>
    </row>
    <row r="3692" spans="1:13" x14ac:dyDescent="0.35">
      <c r="A3692" s="116"/>
      <c r="C3692" s="116"/>
      <c r="D3692" s="116"/>
      <c r="M3692" s="116"/>
    </row>
    <row r="3693" spans="1:13" x14ac:dyDescent="0.35">
      <c r="A3693" s="116"/>
      <c r="C3693" s="116"/>
      <c r="D3693" s="116"/>
      <c r="M3693" s="116"/>
    </row>
    <row r="3694" spans="1:13" x14ac:dyDescent="0.35">
      <c r="A3694" s="116"/>
      <c r="C3694" s="116"/>
      <c r="D3694" s="116"/>
      <c r="M3694" s="116"/>
    </row>
    <row r="3695" spans="1:13" x14ac:dyDescent="0.35">
      <c r="A3695" s="116"/>
      <c r="C3695" s="116"/>
      <c r="D3695" s="116"/>
      <c r="M3695" s="116"/>
    </row>
    <row r="3696" spans="1:13" x14ac:dyDescent="0.35">
      <c r="A3696" s="116"/>
      <c r="C3696" s="116"/>
      <c r="D3696" s="116"/>
      <c r="M3696" s="116"/>
    </row>
    <row r="3697" spans="1:13" x14ac:dyDescent="0.35">
      <c r="A3697" s="116"/>
      <c r="C3697" s="116"/>
      <c r="D3697" s="116"/>
      <c r="M3697" s="116"/>
    </row>
    <row r="3698" spans="1:13" x14ac:dyDescent="0.35">
      <c r="A3698" s="116"/>
      <c r="C3698" s="116"/>
      <c r="D3698" s="116"/>
      <c r="M3698" s="116"/>
    </row>
    <row r="3699" spans="1:13" x14ac:dyDescent="0.35">
      <c r="A3699" s="116"/>
      <c r="C3699" s="116"/>
      <c r="D3699" s="116"/>
      <c r="M3699" s="116"/>
    </row>
    <row r="3700" spans="1:13" x14ac:dyDescent="0.35">
      <c r="A3700" s="116"/>
      <c r="C3700" s="116"/>
      <c r="D3700" s="116"/>
      <c r="M3700" s="116"/>
    </row>
    <row r="3701" spans="1:13" x14ac:dyDescent="0.35">
      <c r="A3701" s="116"/>
      <c r="C3701" s="116"/>
      <c r="D3701" s="116"/>
      <c r="M3701" s="116"/>
    </row>
    <row r="3702" spans="1:13" x14ac:dyDescent="0.35">
      <c r="A3702" s="116"/>
      <c r="C3702" s="116"/>
      <c r="D3702" s="116"/>
      <c r="M3702" s="116"/>
    </row>
    <row r="3703" spans="1:13" x14ac:dyDescent="0.35">
      <c r="A3703" s="116"/>
      <c r="C3703" s="116"/>
      <c r="D3703" s="116"/>
      <c r="M3703" s="116"/>
    </row>
    <row r="3704" spans="1:13" x14ac:dyDescent="0.35">
      <c r="A3704" s="116"/>
      <c r="C3704" s="116"/>
      <c r="D3704" s="116"/>
      <c r="M3704" s="116"/>
    </row>
    <row r="3705" spans="1:13" x14ac:dyDescent="0.35">
      <c r="A3705" s="116"/>
      <c r="C3705" s="116"/>
      <c r="D3705" s="116"/>
      <c r="M3705" s="116"/>
    </row>
    <row r="3706" spans="1:13" x14ac:dyDescent="0.35">
      <c r="A3706" s="116"/>
      <c r="C3706" s="116"/>
      <c r="D3706" s="116"/>
      <c r="M3706" s="116"/>
    </row>
    <row r="3707" spans="1:13" x14ac:dyDescent="0.35">
      <c r="A3707" s="116"/>
      <c r="C3707" s="116"/>
      <c r="D3707" s="116"/>
      <c r="M3707" s="116"/>
    </row>
    <row r="3708" spans="1:13" x14ac:dyDescent="0.35">
      <c r="A3708" s="116"/>
      <c r="C3708" s="116"/>
      <c r="D3708" s="116"/>
      <c r="M3708" s="116"/>
    </row>
    <row r="3709" spans="1:13" x14ac:dyDescent="0.35">
      <c r="A3709" s="116"/>
      <c r="C3709" s="116"/>
      <c r="D3709" s="116"/>
      <c r="M3709" s="116"/>
    </row>
    <row r="3710" spans="1:13" x14ac:dyDescent="0.35">
      <c r="A3710" s="116"/>
      <c r="C3710" s="116"/>
      <c r="D3710" s="116"/>
      <c r="M3710" s="116"/>
    </row>
    <row r="3711" spans="1:13" x14ac:dyDescent="0.35">
      <c r="A3711" s="116"/>
      <c r="C3711" s="116"/>
      <c r="D3711" s="116"/>
      <c r="M3711" s="116"/>
    </row>
    <row r="3712" spans="1:13" x14ac:dyDescent="0.35">
      <c r="A3712" s="116"/>
      <c r="C3712" s="116"/>
      <c r="D3712" s="116"/>
      <c r="M3712" s="116"/>
    </row>
    <row r="3713" spans="1:13" x14ac:dyDescent="0.35">
      <c r="A3713" s="116"/>
      <c r="C3713" s="116"/>
      <c r="D3713" s="116"/>
      <c r="M3713" s="116"/>
    </row>
    <row r="3714" spans="1:13" x14ac:dyDescent="0.35">
      <c r="A3714" s="116"/>
      <c r="C3714" s="116"/>
      <c r="D3714" s="116"/>
      <c r="M3714" s="116"/>
    </row>
    <row r="3715" spans="1:13" x14ac:dyDescent="0.35">
      <c r="A3715" s="116"/>
      <c r="C3715" s="116"/>
      <c r="D3715" s="116"/>
      <c r="M3715" s="116"/>
    </row>
    <row r="3716" spans="1:13" x14ac:dyDescent="0.35">
      <c r="A3716" s="116"/>
      <c r="C3716" s="116"/>
      <c r="D3716" s="116"/>
      <c r="M3716" s="116"/>
    </row>
    <row r="3717" spans="1:13" x14ac:dyDescent="0.35">
      <c r="A3717" s="116"/>
      <c r="C3717" s="116"/>
      <c r="D3717" s="116"/>
      <c r="M3717" s="116"/>
    </row>
    <row r="3718" spans="1:13" x14ac:dyDescent="0.35">
      <c r="A3718" s="116"/>
      <c r="C3718" s="116"/>
      <c r="D3718" s="116"/>
      <c r="M3718" s="116"/>
    </row>
    <row r="3719" spans="1:13" x14ac:dyDescent="0.35">
      <c r="A3719" s="116"/>
      <c r="C3719" s="116"/>
      <c r="D3719" s="116"/>
      <c r="M3719" s="116"/>
    </row>
    <row r="3720" spans="1:13" x14ac:dyDescent="0.35">
      <c r="A3720" s="116"/>
      <c r="C3720" s="116"/>
      <c r="D3720" s="116"/>
      <c r="M3720" s="116"/>
    </row>
    <row r="3721" spans="1:13" x14ac:dyDescent="0.35">
      <c r="A3721" s="116"/>
      <c r="C3721" s="116"/>
      <c r="D3721" s="116"/>
      <c r="M3721" s="116"/>
    </row>
    <row r="3722" spans="1:13" x14ac:dyDescent="0.35">
      <c r="A3722" s="116"/>
      <c r="C3722" s="116"/>
      <c r="D3722" s="116"/>
      <c r="M3722" s="116"/>
    </row>
    <row r="3723" spans="1:13" x14ac:dyDescent="0.35">
      <c r="A3723" s="116"/>
      <c r="C3723" s="116"/>
      <c r="D3723" s="116"/>
      <c r="M3723" s="116"/>
    </row>
    <row r="3724" spans="1:13" x14ac:dyDescent="0.35">
      <c r="A3724" s="116"/>
      <c r="C3724" s="116"/>
      <c r="D3724" s="116"/>
      <c r="M3724" s="116"/>
    </row>
    <row r="3725" spans="1:13" x14ac:dyDescent="0.35">
      <c r="A3725" s="116"/>
      <c r="C3725" s="116"/>
      <c r="D3725" s="116"/>
      <c r="M3725" s="116"/>
    </row>
    <row r="3726" spans="1:13" x14ac:dyDescent="0.35">
      <c r="A3726" s="116"/>
      <c r="C3726" s="116"/>
      <c r="D3726" s="116"/>
      <c r="M3726" s="116"/>
    </row>
    <row r="3727" spans="1:13" x14ac:dyDescent="0.35">
      <c r="A3727" s="116"/>
      <c r="C3727" s="116"/>
      <c r="D3727" s="116"/>
      <c r="M3727" s="116"/>
    </row>
    <row r="3728" spans="1:13" x14ac:dyDescent="0.35">
      <c r="A3728" s="116"/>
      <c r="C3728" s="116"/>
      <c r="D3728" s="116"/>
      <c r="M3728" s="116"/>
    </row>
    <row r="3729" spans="1:13" x14ac:dyDescent="0.35">
      <c r="A3729" s="116"/>
      <c r="C3729" s="116"/>
      <c r="D3729" s="116"/>
      <c r="M3729" s="116"/>
    </row>
    <row r="3730" spans="1:13" x14ac:dyDescent="0.35">
      <c r="A3730" s="116"/>
      <c r="C3730" s="116"/>
      <c r="D3730" s="116"/>
      <c r="M3730" s="116"/>
    </row>
    <row r="3731" spans="1:13" x14ac:dyDescent="0.35">
      <c r="A3731" s="116"/>
      <c r="C3731" s="116"/>
      <c r="D3731" s="116"/>
      <c r="M3731" s="116"/>
    </row>
    <row r="3732" spans="1:13" x14ac:dyDescent="0.35">
      <c r="A3732" s="116"/>
      <c r="C3732" s="116"/>
      <c r="D3732" s="116"/>
      <c r="M3732" s="116"/>
    </row>
    <row r="3733" spans="1:13" x14ac:dyDescent="0.35">
      <c r="A3733" s="116"/>
      <c r="C3733" s="116"/>
      <c r="D3733" s="116"/>
      <c r="M3733" s="116"/>
    </row>
    <row r="3734" spans="1:13" x14ac:dyDescent="0.35">
      <c r="A3734" s="116"/>
      <c r="C3734" s="116"/>
      <c r="D3734" s="116"/>
      <c r="M3734" s="116"/>
    </row>
    <row r="3735" spans="1:13" x14ac:dyDescent="0.35">
      <c r="A3735" s="116"/>
      <c r="C3735" s="116"/>
      <c r="D3735" s="116"/>
      <c r="M3735" s="116"/>
    </row>
    <row r="3736" spans="1:13" x14ac:dyDescent="0.35">
      <c r="A3736" s="116"/>
      <c r="C3736" s="116"/>
      <c r="D3736" s="116"/>
      <c r="M3736" s="116"/>
    </row>
    <row r="3737" spans="1:13" x14ac:dyDescent="0.35">
      <c r="A3737" s="116"/>
      <c r="C3737" s="116"/>
      <c r="D3737" s="116"/>
      <c r="M3737" s="116"/>
    </row>
    <row r="3738" spans="1:13" x14ac:dyDescent="0.35">
      <c r="A3738" s="116"/>
      <c r="C3738" s="116"/>
      <c r="D3738" s="116"/>
      <c r="M3738" s="116"/>
    </row>
    <row r="3739" spans="1:13" x14ac:dyDescent="0.35">
      <c r="A3739" s="116"/>
      <c r="C3739" s="116"/>
      <c r="D3739" s="116"/>
      <c r="M3739" s="116"/>
    </row>
    <row r="3740" spans="1:13" x14ac:dyDescent="0.35">
      <c r="A3740" s="116"/>
      <c r="C3740" s="116"/>
      <c r="D3740" s="116"/>
      <c r="M3740" s="116"/>
    </row>
    <row r="3741" spans="1:13" x14ac:dyDescent="0.35">
      <c r="A3741" s="116"/>
      <c r="C3741" s="116"/>
      <c r="D3741" s="116"/>
      <c r="M3741" s="116"/>
    </row>
    <row r="3742" spans="1:13" x14ac:dyDescent="0.35">
      <c r="A3742" s="116"/>
      <c r="C3742" s="116"/>
      <c r="D3742" s="116"/>
      <c r="M3742" s="116"/>
    </row>
    <row r="3743" spans="1:13" x14ac:dyDescent="0.35">
      <c r="A3743" s="116"/>
      <c r="C3743" s="116"/>
      <c r="D3743" s="116"/>
      <c r="M3743" s="116"/>
    </row>
    <row r="3744" spans="1:13" x14ac:dyDescent="0.35">
      <c r="A3744" s="116"/>
      <c r="C3744" s="116"/>
      <c r="D3744" s="116"/>
      <c r="M3744" s="116"/>
    </row>
    <row r="3745" spans="1:13" x14ac:dyDescent="0.35">
      <c r="A3745" s="116"/>
      <c r="C3745" s="116"/>
      <c r="D3745" s="116"/>
      <c r="M3745" s="116"/>
    </row>
    <row r="3746" spans="1:13" x14ac:dyDescent="0.35">
      <c r="A3746" s="116"/>
      <c r="C3746" s="116"/>
      <c r="D3746" s="116"/>
      <c r="M3746" s="116"/>
    </row>
    <row r="3747" spans="1:13" x14ac:dyDescent="0.35">
      <c r="A3747" s="116"/>
      <c r="C3747" s="116"/>
      <c r="D3747" s="116"/>
      <c r="M3747" s="116"/>
    </row>
    <row r="3748" spans="1:13" x14ac:dyDescent="0.35">
      <c r="A3748" s="116"/>
      <c r="C3748" s="116"/>
      <c r="D3748" s="116"/>
      <c r="M3748" s="116"/>
    </row>
    <row r="3749" spans="1:13" x14ac:dyDescent="0.35">
      <c r="A3749" s="116"/>
      <c r="C3749" s="116"/>
      <c r="D3749" s="116"/>
      <c r="M3749" s="116"/>
    </row>
    <row r="3750" spans="1:13" x14ac:dyDescent="0.35">
      <c r="A3750" s="116"/>
      <c r="C3750" s="116"/>
      <c r="D3750" s="116"/>
      <c r="M3750" s="116"/>
    </row>
    <row r="3751" spans="1:13" x14ac:dyDescent="0.35">
      <c r="A3751" s="116"/>
      <c r="C3751" s="116"/>
      <c r="D3751" s="116"/>
      <c r="M3751" s="116"/>
    </row>
    <row r="3752" spans="1:13" x14ac:dyDescent="0.35">
      <c r="A3752" s="116"/>
      <c r="C3752" s="116"/>
      <c r="D3752" s="116"/>
      <c r="M3752" s="116"/>
    </row>
    <row r="3753" spans="1:13" x14ac:dyDescent="0.35">
      <c r="A3753" s="116"/>
      <c r="C3753" s="116"/>
      <c r="D3753" s="116"/>
      <c r="M3753" s="116"/>
    </row>
    <row r="3754" spans="1:13" x14ac:dyDescent="0.35">
      <c r="A3754" s="116"/>
      <c r="C3754" s="116"/>
      <c r="D3754" s="116"/>
      <c r="M3754" s="116"/>
    </row>
    <row r="3755" spans="1:13" x14ac:dyDescent="0.35">
      <c r="A3755" s="116"/>
      <c r="C3755" s="116"/>
      <c r="D3755" s="116"/>
      <c r="M3755" s="116"/>
    </row>
    <row r="3756" spans="1:13" x14ac:dyDescent="0.35">
      <c r="A3756" s="116"/>
      <c r="C3756" s="116"/>
      <c r="D3756" s="116"/>
      <c r="M3756" s="116"/>
    </row>
    <row r="3757" spans="1:13" x14ac:dyDescent="0.35">
      <c r="A3757" s="116"/>
      <c r="C3757" s="116"/>
      <c r="D3757" s="116"/>
      <c r="M3757" s="116"/>
    </row>
    <row r="3758" spans="1:13" x14ac:dyDescent="0.35">
      <c r="A3758" s="116"/>
      <c r="C3758" s="116"/>
      <c r="D3758" s="116"/>
      <c r="M3758" s="116"/>
    </row>
    <row r="3759" spans="1:13" x14ac:dyDescent="0.35">
      <c r="A3759" s="116"/>
      <c r="C3759" s="116"/>
      <c r="D3759" s="116"/>
      <c r="M3759" s="116"/>
    </row>
    <row r="3760" spans="1:13" x14ac:dyDescent="0.35">
      <c r="A3760" s="116"/>
      <c r="C3760" s="116"/>
      <c r="D3760" s="116"/>
      <c r="M3760" s="116"/>
    </row>
    <row r="3761" spans="1:13" x14ac:dyDescent="0.35">
      <c r="A3761" s="116"/>
      <c r="C3761" s="116"/>
      <c r="D3761" s="116"/>
      <c r="M3761" s="116"/>
    </row>
    <row r="3762" spans="1:13" x14ac:dyDescent="0.35">
      <c r="A3762" s="116"/>
      <c r="C3762" s="116"/>
      <c r="D3762" s="116"/>
      <c r="M3762" s="116"/>
    </row>
    <row r="3763" spans="1:13" x14ac:dyDescent="0.35">
      <c r="A3763" s="116"/>
      <c r="C3763" s="116"/>
      <c r="D3763" s="116"/>
      <c r="M3763" s="116"/>
    </row>
    <row r="3764" spans="1:13" x14ac:dyDescent="0.35">
      <c r="A3764" s="116"/>
      <c r="C3764" s="116"/>
      <c r="D3764" s="116"/>
      <c r="M3764" s="116"/>
    </row>
    <row r="3765" spans="1:13" x14ac:dyDescent="0.35">
      <c r="A3765" s="116"/>
      <c r="C3765" s="116"/>
      <c r="D3765" s="116"/>
      <c r="M3765" s="116"/>
    </row>
    <row r="3766" spans="1:13" x14ac:dyDescent="0.35">
      <c r="A3766" s="116"/>
      <c r="C3766" s="116"/>
      <c r="D3766" s="116"/>
      <c r="M3766" s="116"/>
    </row>
    <row r="3767" spans="1:13" x14ac:dyDescent="0.35">
      <c r="A3767" s="116"/>
      <c r="C3767" s="116"/>
      <c r="D3767" s="116"/>
      <c r="M3767" s="116"/>
    </row>
    <row r="3768" spans="1:13" x14ac:dyDescent="0.35">
      <c r="A3768" s="116"/>
      <c r="C3768" s="116"/>
      <c r="D3768" s="116"/>
      <c r="M3768" s="116"/>
    </row>
    <row r="3769" spans="1:13" x14ac:dyDescent="0.35">
      <c r="A3769" s="116"/>
      <c r="C3769" s="116"/>
      <c r="D3769" s="116"/>
      <c r="M3769" s="116"/>
    </row>
    <row r="3770" spans="1:13" x14ac:dyDescent="0.35">
      <c r="A3770" s="116"/>
      <c r="C3770" s="116"/>
      <c r="D3770" s="116"/>
      <c r="M3770" s="116"/>
    </row>
    <row r="3771" spans="1:13" x14ac:dyDescent="0.35">
      <c r="A3771" s="116"/>
      <c r="C3771" s="116"/>
      <c r="D3771" s="116"/>
      <c r="M3771" s="116"/>
    </row>
    <row r="3772" spans="1:13" x14ac:dyDescent="0.35">
      <c r="A3772" s="116"/>
      <c r="C3772" s="116"/>
      <c r="D3772" s="116"/>
      <c r="M3772" s="116"/>
    </row>
    <row r="3773" spans="1:13" x14ac:dyDescent="0.35">
      <c r="A3773" s="116"/>
      <c r="C3773" s="116"/>
      <c r="D3773" s="116"/>
      <c r="M3773" s="116"/>
    </row>
    <row r="3774" spans="1:13" x14ac:dyDescent="0.35">
      <c r="A3774" s="116"/>
      <c r="C3774" s="116"/>
      <c r="D3774" s="116"/>
      <c r="M3774" s="116"/>
    </row>
    <row r="3775" spans="1:13" x14ac:dyDescent="0.35">
      <c r="A3775" s="116"/>
      <c r="C3775" s="116"/>
      <c r="D3775" s="116"/>
      <c r="M3775" s="116"/>
    </row>
    <row r="3776" spans="1:13" x14ac:dyDescent="0.35">
      <c r="A3776" s="116"/>
      <c r="C3776" s="116"/>
      <c r="D3776" s="116"/>
      <c r="M3776" s="116"/>
    </row>
    <row r="3777" spans="1:13" x14ac:dyDescent="0.35">
      <c r="A3777" s="116"/>
      <c r="C3777" s="116"/>
      <c r="D3777" s="116"/>
      <c r="M3777" s="116"/>
    </row>
    <row r="3778" spans="1:13" x14ac:dyDescent="0.35">
      <c r="A3778" s="116"/>
      <c r="C3778" s="116"/>
      <c r="D3778" s="116"/>
      <c r="M3778" s="116"/>
    </row>
    <row r="3779" spans="1:13" x14ac:dyDescent="0.35">
      <c r="A3779" s="116"/>
      <c r="C3779" s="116"/>
      <c r="D3779" s="116"/>
      <c r="M3779" s="116"/>
    </row>
    <row r="3780" spans="1:13" x14ac:dyDescent="0.35">
      <c r="A3780" s="116"/>
      <c r="C3780" s="116"/>
      <c r="D3780" s="116"/>
      <c r="M3780" s="116"/>
    </row>
    <row r="3781" spans="1:13" x14ac:dyDescent="0.35">
      <c r="A3781" s="116"/>
      <c r="C3781" s="116"/>
      <c r="D3781" s="116"/>
      <c r="M3781" s="116"/>
    </row>
    <row r="3782" spans="1:13" x14ac:dyDescent="0.35">
      <c r="A3782" s="116"/>
      <c r="C3782" s="116"/>
      <c r="D3782" s="116"/>
      <c r="M3782" s="116"/>
    </row>
    <row r="3783" spans="1:13" x14ac:dyDescent="0.35">
      <c r="A3783" s="116"/>
      <c r="C3783" s="116"/>
      <c r="D3783" s="116"/>
      <c r="M3783" s="116"/>
    </row>
    <row r="3784" spans="1:13" x14ac:dyDescent="0.35">
      <c r="A3784" s="116"/>
      <c r="C3784" s="116"/>
      <c r="D3784" s="116"/>
      <c r="M3784" s="116"/>
    </row>
    <row r="3785" spans="1:13" x14ac:dyDescent="0.35">
      <c r="A3785" s="116"/>
      <c r="C3785" s="116"/>
      <c r="D3785" s="116"/>
      <c r="M3785" s="116"/>
    </row>
    <row r="3786" spans="1:13" x14ac:dyDescent="0.35">
      <c r="A3786" s="116"/>
      <c r="C3786" s="116"/>
      <c r="D3786" s="116"/>
      <c r="M3786" s="116"/>
    </row>
    <row r="3787" spans="1:13" x14ac:dyDescent="0.35">
      <c r="A3787" s="116"/>
      <c r="C3787" s="116"/>
      <c r="D3787" s="116"/>
      <c r="M3787" s="116"/>
    </row>
    <row r="3788" spans="1:13" x14ac:dyDescent="0.35">
      <c r="A3788" s="116"/>
      <c r="C3788" s="116"/>
      <c r="D3788" s="116"/>
      <c r="M3788" s="116"/>
    </row>
    <row r="3789" spans="1:13" x14ac:dyDescent="0.35">
      <c r="A3789" s="116"/>
      <c r="C3789" s="116"/>
      <c r="D3789" s="116"/>
      <c r="M3789" s="116"/>
    </row>
    <row r="3790" spans="1:13" x14ac:dyDescent="0.35">
      <c r="A3790" s="116"/>
      <c r="C3790" s="116"/>
      <c r="D3790" s="116"/>
      <c r="M3790" s="116"/>
    </row>
    <row r="3791" spans="1:13" x14ac:dyDescent="0.35">
      <c r="A3791" s="116"/>
      <c r="C3791" s="116"/>
      <c r="D3791" s="116"/>
      <c r="M3791" s="116"/>
    </row>
    <row r="3792" spans="1:13" x14ac:dyDescent="0.35">
      <c r="A3792" s="116"/>
      <c r="C3792" s="116"/>
      <c r="D3792" s="116"/>
      <c r="M3792" s="116"/>
    </row>
    <row r="3793" spans="1:13" x14ac:dyDescent="0.35">
      <c r="A3793" s="116"/>
      <c r="C3793" s="116"/>
      <c r="D3793" s="116"/>
      <c r="M3793" s="116"/>
    </row>
    <row r="3794" spans="1:13" x14ac:dyDescent="0.35">
      <c r="A3794" s="116"/>
      <c r="C3794" s="116"/>
      <c r="D3794" s="116"/>
      <c r="M3794" s="116"/>
    </row>
    <row r="3795" spans="1:13" x14ac:dyDescent="0.35">
      <c r="A3795" s="116"/>
      <c r="C3795" s="116"/>
      <c r="D3795" s="116"/>
      <c r="M3795" s="116"/>
    </row>
    <row r="3796" spans="1:13" x14ac:dyDescent="0.35">
      <c r="A3796" s="116"/>
      <c r="C3796" s="116"/>
      <c r="D3796" s="116"/>
      <c r="M3796" s="116"/>
    </row>
    <row r="3797" spans="1:13" x14ac:dyDescent="0.35">
      <c r="A3797" s="116"/>
      <c r="C3797" s="116"/>
      <c r="D3797" s="116"/>
      <c r="M3797" s="116"/>
    </row>
    <row r="3798" spans="1:13" x14ac:dyDescent="0.35">
      <c r="A3798" s="116"/>
      <c r="C3798" s="116"/>
      <c r="D3798" s="116"/>
      <c r="M3798" s="116"/>
    </row>
    <row r="3799" spans="1:13" x14ac:dyDescent="0.35">
      <c r="A3799" s="116"/>
      <c r="C3799" s="116"/>
      <c r="D3799" s="116"/>
      <c r="M3799" s="116"/>
    </row>
    <row r="3800" spans="1:13" x14ac:dyDescent="0.35">
      <c r="A3800" s="116"/>
      <c r="C3800" s="116"/>
      <c r="D3800" s="116"/>
      <c r="M3800" s="116"/>
    </row>
    <row r="3801" spans="1:13" x14ac:dyDescent="0.35">
      <c r="A3801" s="116"/>
      <c r="C3801" s="116"/>
      <c r="D3801" s="116"/>
      <c r="M3801" s="116"/>
    </row>
    <row r="3802" spans="1:13" x14ac:dyDescent="0.35">
      <c r="A3802" s="116"/>
      <c r="C3802" s="116"/>
      <c r="D3802" s="116"/>
      <c r="M3802" s="116"/>
    </row>
    <row r="3803" spans="1:13" x14ac:dyDescent="0.35">
      <c r="A3803" s="116"/>
      <c r="C3803" s="116"/>
      <c r="D3803" s="116"/>
      <c r="M3803" s="116"/>
    </row>
    <row r="3804" spans="1:13" x14ac:dyDescent="0.35">
      <c r="A3804" s="116"/>
      <c r="C3804" s="116"/>
      <c r="D3804" s="116"/>
      <c r="M3804" s="116"/>
    </row>
    <row r="3805" spans="1:13" x14ac:dyDescent="0.35">
      <c r="A3805" s="116"/>
      <c r="C3805" s="116"/>
      <c r="D3805" s="116"/>
      <c r="M3805" s="116"/>
    </row>
    <row r="3806" spans="1:13" x14ac:dyDescent="0.35">
      <c r="A3806" s="116"/>
      <c r="C3806" s="116"/>
      <c r="D3806" s="116"/>
      <c r="M3806" s="116"/>
    </row>
    <row r="3807" spans="1:13" x14ac:dyDescent="0.35">
      <c r="A3807" s="116"/>
      <c r="C3807" s="116"/>
      <c r="D3807" s="116"/>
      <c r="M3807" s="116"/>
    </row>
    <row r="3808" spans="1:13" x14ac:dyDescent="0.35">
      <c r="A3808" s="116"/>
      <c r="C3808" s="116"/>
      <c r="D3808" s="116"/>
      <c r="M3808" s="116"/>
    </row>
    <row r="3809" spans="1:13" x14ac:dyDescent="0.35">
      <c r="A3809" s="116"/>
      <c r="C3809" s="116"/>
      <c r="D3809" s="116"/>
      <c r="M3809" s="116"/>
    </row>
    <row r="3810" spans="1:13" x14ac:dyDescent="0.35">
      <c r="A3810" s="116"/>
      <c r="C3810" s="116"/>
      <c r="D3810" s="116"/>
      <c r="M3810" s="116"/>
    </row>
    <row r="3811" spans="1:13" x14ac:dyDescent="0.35">
      <c r="A3811" s="116"/>
      <c r="C3811" s="116"/>
      <c r="D3811" s="116"/>
      <c r="M3811" s="116"/>
    </row>
    <row r="3812" spans="1:13" x14ac:dyDescent="0.35">
      <c r="A3812" s="116"/>
      <c r="C3812" s="116"/>
      <c r="D3812" s="116"/>
      <c r="M3812" s="116"/>
    </row>
    <row r="3813" spans="1:13" x14ac:dyDescent="0.35">
      <c r="A3813" s="116"/>
      <c r="C3813" s="116"/>
      <c r="D3813" s="116"/>
      <c r="M3813" s="116"/>
    </row>
    <row r="3814" spans="1:13" x14ac:dyDescent="0.35">
      <c r="A3814" s="116"/>
      <c r="C3814" s="116"/>
      <c r="D3814" s="116"/>
      <c r="M3814" s="116"/>
    </row>
    <row r="3815" spans="1:13" x14ac:dyDescent="0.35">
      <c r="A3815" s="116"/>
      <c r="C3815" s="116"/>
      <c r="D3815" s="116"/>
      <c r="M3815" s="116"/>
    </row>
    <row r="3816" spans="1:13" x14ac:dyDescent="0.35">
      <c r="A3816" s="116"/>
      <c r="C3816" s="116"/>
      <c r="D3816" s="116"/>
      <c r="M3816" s="116"/>
    </row>
    <row r="3817" spans="1:13" x14ac:dyDescent="0.35">
      <c r="A3817" s="116"/>
      <c r="C3817" s="116"/>
      <c r="D3817" s="116"/>
      <c r="M3817" s="116"/>
    </row>
    <row r="3818" spans="1:13" x14ac:dyDescent="0.35">
      <c r="A3818" s="116"/>
      <c r="C3818" s="116"/>
      <c r="D3818" s="116"/>
      <c r="M3818" s="116"/>
    </row>
    <row r="3819" spans="1:13" x14ac:dyDescent="0.35">
      <c r="A3819" s="116"/>
      <c r="C3819" s="116"/>
      <c r="D3819" s="116"/>
      <c r="M3819" s="116"/>
    </row>
    <row r="3820" spans="1:13" x14ac:dyDescent="0.35">
      <c r="A3820" s="116"/>
      <c r="C3820" s="116"/>
      <c r="D3820" s="116"/>
      <c r="M3820" s="116"/>
    </row>
    <row r="3821" spans="1:13" x14ac:dyDescent="0.35">
      <c r="A3821" s="116"/>
      <c r="C3821" s="116"/>
      <c r="D3821" s="116"/>
      <c r="M3821" s="116"/>
    </row>
    <row r="3822" spans="1:13" x14ac:dyDescent="0.35">
      <c r="A3822" s="116"/>
      <c r="C3822" s="116"/>
      <c r="D3822" s="116"/>
      <c r="M3822" s="116"/>
    </row>
    <row r="3823" spans="1:13" x14ac:dyDescent="0.35">
      <c r="A3823" s="116"/>
      <c r="C3823" s="116"/>
      <c r="D3823" s="116"/>
      <c r="M3823" s="116"/>
    </row>
    <row r="3824" spans="1:13" x14ac:dyDescent="0.35">
      <c r="A3824" s="116"/>
      <c r="C3824" s="116"/>
      <c r="D3824" s="116"/>
      <c r="M3824" s="116"/>
    </row>
    <row r="3825" spans="1:13" x14ac:dyDescent="0.35">
      <c r="A3825" s="116"/>
      <c r="C3825" s="116"/>
      <c r="D3825" s="116"/>
      <c r="M3825" s="116"/>
    </row>
    <row r="3826" spans="1:13" x14ac:dyDescent="0.35">
      <c r="A3826" s="116"/>
      <c r="C3826" s="116"/>
      <c r="D3826" s="116"/>
      <c r="M3826" s="116"/>
    </row>
    <row r="3827" spans="1:13" x14ac:dyDescent="0.35">
      <c r="A3827" s="116"/>
      <c r="C3827" s="116"/>
      <c r="D3827" s="116"/>
      <c r="M3827" s="116"/>
    </row>
    <row r="3828" spans="1:13" x14ac:dyDescent="0.35">
      <c r="A3828" s="116"/>
      <c r="C3828" s="116"/>
      <c r="D3828" s="116"/>
      <c r="M3828" s="116"/>
    </row>
    <row r="3829" spans="1:13" x14ac:dyDescent="0.35">
      <c r="A3829" s="116"/>
      <c r="C3829" s="116"/>
      <c r="D3829" s="116"/>
      <c r="M3829" s="116"/>
    </row>
    <row r="3830" spans="1:13" x14ac:dyDescent="0.35">
      <c r="A3830" s="116"/>
      <c r="C3830" s="116"/>
      <c r="D3830" s="116"/>
      <c r="M3830" s="116"/>
    </row>
    <row r="3831" spans="1:13" x14ac:dyDescent="0.35">
      <c r="A3831" s="116"/>
      <c r="C3831" s="116"/>
      <c r="D3831" s="116"/>
      <c r="M3831" s="116"/>
    </row>
    <row r="3832" spans="1:13" x14ac:dyDescent="0.35">
      <c r="A3832" s="116"/>
      <c r="C3832" s="116"/>
      <c r="D3832" s="116"/>
      <c r="M3832" s="116"/>
    </row>
    <row r="3833" spans="1:13" x14ac:dyDescent="0.35">
      <c r="A3833" s="116"/>
      <c r="C3833" s="116"/>
      <c r="D3833" s="116"/>
      <c r="M3833" s="116"/>
    </row>
    <row r="3834" spans="1:13" x14ac:dyDescent="0.35">
      <c r="A3834" s="116"/>
      <c r="C3834" s="116"/>
      <c r="D3834" s="116"/>
      <c r="M3834" s="116"/>
    </row>
    <row r="3835" spans="1:13" x14ac:dyDescent="0.35">
      <c r="A3835" s="116"/>
      <c r="C3835" s="116"/>
      <c r="D3835" s="116"/>
      <c r="M3835" s="116"/>
    </row>
    <row r="3836" spans="1:13" x14ac:dyDescent="0.35">
      <c r="A3836" s="116"/>
      <c r="C3836" s="116"/>
      <c r="D3836" s="116"/>
      <c r="M3836" s="116"/>
    </row>
    <row r="3837" spans="1:13" x14ac:dyDescent="0.35">
      <c r="A3837" s="116"/>
      <c r="C3837" s="116"/>
      <c r="D3837" s="116"/>
      <c r="M3837" s="116"/>
    </row>
    <row r="3838" spans="1:13" x14ac:dyDescent="0.35">
      <c r="A3838" s="116"/>
      <c r="C3838" s="116"/>
      <c r="D3838" s="116"/>
      <c r="M3838" s="116"/>
    </row>
    <row r="3839" spans="1:13" x14ac:dyDescent="0.35">
      <c r="A3839" s="116"/>
      <c r="C3839" s="116"/>
      <c r="D3839" s="116"/>
      <c r="M3839" s="116"/>
    </row>
    <row r="3840" spans="1:13" x14ac:dyDescent="0.35">
      <c r="A3840" s="116"/>
      <c r="C3840" s="116"/>
      <c r="D3840" s="116"/>
      <c r="M3840" s="116"/>
    </row>
    <row r="3841" spans="1:13" x14ac:dyDescent="0.35">
      <c r="A3841" s="116"/>
      <c r="C3841" s="116"/>
      <c r="D3841" s="116"/>
      <c r="M3841" s="116"/>
    </row>
    <row r="3842" spans="1:13" x14ac:dyDescent="0.35">
      <c r="A3842" s="116"/>
      <c r="C3842" s="116"/>
      <c r="D3842" s="116"/>
      <c r="M3842" s="116"/>
    </row>
    <row r="3843" spans="1:13" x14ac:dyDescent="0.35">
      <c r="A3843" s="116"/>
      <c r="C3843" s="116"/>
      <c r="D3843" s="116"/>
      <c r="M3843" s="116"/>
    </row>
    <row r="3844" spans="1:13" x14ac:dyDescent="0.35">
      <c r="A3844" s="116"/>
      <c r="C3844" s="116"/>
      <c r="D3844" s="116"/>
      <c r="M3844" s="116"/>
    </row>
    <row r="3845" spans="1:13" x14ac:dyDescent="0.35">
      <c r="A3845" s="116"/>
      <c r="C3845" s="116"/>
      <c r="D3845" s="116"/>
      <c r="M3845" s="116"/>
    </row>
    <row r="3846" spans="1:13" x14ac:dyDescent="0.35">
      <c r="A3846" s="116"/>
      <c r="C3846" s="116"/>
      <c r="D3846" s="116"/>
      <c r="M3846" s="116"/>
    </row>
    <row r="3847" spans="1:13" x14ac:dyDescent="0.35">
      <c r="A3847" s="116"/>
      <c r="C3847" s="116"/>
      <c r="D3847" s="116"/>
      <c r="M3847" s="116"/>
    </row>
    <row r="3848" spans="1:13" x14ac:dyDescent="0.35">
      <c r="A3848" s="116"/>
      <c r="C3848" s="116"/>
      <c r="D3848" s="116"/>
      <c r="M3848" s="116"/>
    </row>
    <row r="3849" spans="1:13" x14ac:dyDescent="0.35">
      <c r="A3849" s="116"/>
      <c r="C3849" s="116"/>
      <c r="D3849" s="116"/>
      <c r="M3849" s="116"/>
    </row>
    <row r="3850" spans="1:13" x14ac:dyDescent="0.35">
      <c r="A3850" s="116"/>
      <c r="C3850" s="116"/>
      <c r="D3850" s="116"/>
      <c r="M3850" s="116"/>
    </row>
    <row r="3851" spans="1:13" x14ac:dyDescent="0.35">
      <c r="A3851" s="116"/>
      <c r="C3851" s="116"/>
      <c r="D3851" s="116"/>
      <c r="M3851" s="116"/>
    </row>
    <row r="3852" spans="1:13" x14ac:dyDescent="0.35">
      <c r="A3852" s="116"/>
      <c r="C3852" s="116"/>
      <c r="D3852" s="116"/>
      <c r="M3852" s="116"/>
    </row>
    <row r="3853" spans="1:13" x14ac:dyDescent="0.35">
      <c r="A3853" s="116"/>
      <c r="C3853" s="116"/>
      <c r="D3853" s="116"/>
      <c r="M3853" s="116"/>
    </row>
    <row r="3854" spans="1:13" x14ac:dyDescent="0.35">
      <c r="A3854" s="116"/>
      <c r="C3854" s="116"/>
      <c r="D3854" s="116"/>
      <c r="M3854" s="116"/>
    </row>
    <row r="3855" spans="1:13" x14ac:dyDescent="0.35">
      <c r="A3855" s="116"/>
      <c r="C3855" s="116"/>
      <c r="D3855" s="116"/>
      <c r="M3855" s="116"/>
    </row>
    <row r="3856" spans="1:13" x14ac:dyDescent="0.35">
      <c r="A3856" s="116"/>
      <c r="C3856" s="116"/>
      <c r="D3856" s="116"/>
      <c r="M3856" s="116"/>
    </row>
    <row r="3857" spans="1:13" x14ac:dyDescent="0.35">
      <c r="A3857" s="116"/>
      <c r="C3857" s="116"/>
      <c r="D3857" s="116"/>
      <c r="M3857" s="116"/>
    </row>
    <row r="3858" spans="1:13" x14ac:dyDescent="0.35">
      <c r="A3858" s="116"/>
      <c r="C3858" s="116"/>
      <c r="D3858" s="116"/>
      <c r="M3858" s="116"/>
    </row>
    <row r="3859" spans="1:13" x14ac:dyDescent="0.35">
      <c r="A3859" s="116"/>
      <c r="C3859" s="116"/>
      <c r="D3859" s="116"/>
      <c r="M3859" s="116"/>
    </row>
    <row r="3860" spans="1:13" x14ac:dyDescent="0.35">
      <c r="A3860" s="116"/>
      <c r="C3860" s="116"/>
      <c r="D3860" s="116"/>
      <c r="M3860" s="116"/>
    </row>
    <row r="3861" spans="1:13" x14ac:dyDescent="0.35">
      <c r="A3861" s="116"/>
      <c r="C3861" s="116"/>
      <c r="D3861" s="116"/>
      <c r="M3861" s="116"/>
    </row>
    <row r="3862" spans="1:13" x14ac:dyDescent="0.35">
      <c r="A3862" s="116"/>
      <c r="C3862" s="116"/>
      <c r="D3862" s="116"/>
      <c r="M3862" s="116"/>
    </row>
    <row r="3863" spans="1:13" x14ac:dyDescent="0.35">
      <c r="A3863" s="116"/>
      <c r="C3863" s="116"/>
      <c r="D3863" s="116"/>
      <c r="M3863" s="116"/>
    </row>
    <row r="3864" spans="1:13" x14ac:dyDescent="0.35">
      <c r="A3864" s="116"/>
      <c r="C3864" s="116"/>
      <c r="D3864" s="116"/>
      <c r="M3864" s="116"/>
    </row>
    <row r="3865" spans="1:13" x14ac:dyDescent="0.35">
      <c r="A3865" s="116"/>
      <c r="C3865" s="116"/>
      <c r="D3865" s="116"/>
      <c r="M3865" s="116"/>
    </row>
    <row r="3866" spans="1:13" x14ac:dyDescent="0.35">
      <c r="A3866" s="116"/>
      <c r="C3866" s="116"/>
      <c r="D3866" s="116"/>
      <c r="M3866" s="116"/>
    </row>
    <row r="3867" spans="1:13" x14ac:dyDescent="0.35">
      <c r="A3867" s="116"/>
      <c r="C3867" s="116"/>
      <c r="D3867" s="116"/>
      <c r="M3867" s="116"/>
    </row>
    <row r="3868" spans="1:13" x14ac:dyDescent="0.35">
      <c r="A3868" s="116"/>
      <c r="C3868" s="116"/>
      <c r="D3868" s="116"/>
      <c r="M3868" s="116"/>
    </row>
    <row r="3869" spans="1:13" x14ac:dyDescent="0.35">
      <c r="A3869" s="116"/>
      <c r="C3869" s="116"/>
      <c r="D3869" s="116"/>
      <c r="M3869" s="116"/>
    </row>
    <row r="3870" spans="1:13" x14ac:dyDescent="0.35">
      <c r="A3870" s="116"/>
      <c r="C3870" s="116"/>
      <c r="D3870" s="116"/>
      <c r="M3870" s="116"/>
    </row>
    <row r="3871" spans="1:13" x14ac:dyDescent="0.35">
      <c r="A3871" s="116"/>
      <c r="C3871" s="116"/>
      <c r="D3871" s="116"/>
      <c r="M3871" s="116"/>
    </row>
    <row r="3872" spans="1:13" x14ac:dyDescent="0.35">
      <c r="A3872" s="116"/>
      <c r="C3872" s="116"/>
      <c r="D3872" s="116"/>
      <c r="M3872" s="116"/>
    </row>
    <row r="3873" spans="1:13" x14ac:dyDescent="0.35">
      <c r="A3873" s="116"/>
      <c r="C3873" s="116"/>
      <c r="D3873" s="116"/>
      <c r="M3873" s="116"/>
    </row>
    <row r="3874" spans="1:13" x14ac:dyDescent="0.35">
      <c r="A3874" s="116"/>
      <c r="C3874" s="116"/>
      <c r="D3874" s="116"/>
      <c r="M3874" s="116"/>
    </row>
    <row r="3875" spans="1:13" x14ac:dyDescent="0.35">
      <c r="A3875" s="116"/>
      <c r="C3875" s="116"/>
      <c r="D3875" s="116"/>
      <c r="M3875" s="116"/>
    </row>
    <row r="3876" spans="1:13" x14ac:dyDescent="0.35">
      <c r="A3876" s="116"/>
      <c r="C3876" s="116"/>
      <c r="D3876" s="116"/>
      <c r="M3876" s="116"/>
    </row>
    <row r="3877" spans="1:13" x14ac:dyDescent="0.35">
      <c r="A3877" s="116"/>
      <c r="C3877" s="116"/>
      <c r="D3877" s="116"/>
      <c r="M3877" s="116"/>
    </row>
    <row r="3878" spans="1:13" x14ac:dyDescent="0.35">
      <c r="A3878" s="116"/>
      <c r="C3878" s="116"/>
      <c r="D3878" s="116"/>
      <c r="M3878" s="116"/>
    </row>
    <row r="3879" spans="1:13" x14ac:dyDescent="0.35">
      <c r="A3879" s="116"/>
      <c r="C3879" s="116"/>
      <c r="D3879" s="116"/>
      <c r="M3879" s="116"/>
    </row>
    <row r="3880" spans="1:13" x14ac:dyDescent="0.35">
      <c r="A3880" s="116"/>
      <c r="C3880" s="116"/>
      <c r="D3880" s="116"/>
      <c r="M3880" s="116"/>
    </row>
    <row r="3881" spans="1:13" x14ac:dyDescent="0.35">
      <c r="A3881" s="116"/>
      <c r="C3881" s="116"/>
      <c r="D3881" s="116"/>
      <c r="M3881" s="116"/>
    </row>
    <row r="3882" spans="1:13" x14ac:dyDescent="0.35">
      <c r="A3882" s="116"/>
      <c r="C3882" s="116"/>
      <c r="D3882" s="116"/>
      <c r="M3882" s="116"/>
    </row>
    <row r="3883" spans="1:13" x14ac:dyDescent="0.35">
      <c r="A3883" s="116"/>
      <c r="C3883" s="116"/>
      <c r="D3883" s="116"/>
      <c r="M3883" s="116"/>
    </row>
    <row r="3884" spans="1:13" x14ac:dyDescent="0.35">
      <c r="A3884" s="116"/>
      <c r="C3884" s="116"/>
      <c r="D3884" s="116"/>
      <c r="M3884" s="116"/>
    </row>
    <row r="3885" spans="1:13" x14ac:dyDescent="0.35">
      <c r="A3885" s="116"/>
      <c r="C3885" s="116"/>
      <c r="D3885" s="116"/>
      <c r="M3885" s="116"/>
    </row>
    <row r="3886" spans="1:13" x14ac:dyDescent="0.35">
      <c r="A3886" s="116"/>
      <c r="C3886" s="116"/>
      <c r="D3886" s="116"/>
      <c r="M3886" s="116"/>
    </row>
    <row r="3887" spans="1:13" x14ac:dyDescent="0.35">
      <c r="A3887" s="116"/>
      <c r="C3887" s="116"/>
      <c r="D3887" s="116"/>
      <c r="M3887" s="116"/>
    </row>
    <row r="3888" spans="1:13" x14ac:dyDescent="0.35">
      <c r="A3888" s="116"/>
      <c r="C3888" s="116"/>
      <c r="D3888" s="116"/>
      <c r="M3888" s="116"/>
    </row>
    <row r="3889" spans="1:13" x14ac:dyDescent="0.35">
      <c r="A3889" s="116"/>
      <c r="C3889" s="116"/>
      <c r="D3889" s="116"/>
      <c r="M3889" s="116"/>
    </row>
    <row r="3890" spans="1:13" x14ac:dyDescent="0.35">
      <c r="A3890" s="116"/>
      <c r="C3890" s="116"/>
      <c r="D3890" s="116"/>
      <c r="M3890" s="116"/>
    </row>
    <row r="3891" spans="1:13" x14ac:dyDescent="0.35">
      <c r="A3891" s="116"/>
      <c r="C3891" s="116"/>
      <c r="D3891" s="116"/>
      <c r="M3891" s="116"/>
    </row>
    <row r="3892" spans="1:13" x14ac:dyDescent="0.35">
      <c r="A3892" s="116"/>
      <c r="C3892" s="116"/>
      <c r="D3892" s="116"/>
      <c r="M3892" s="116"/>
    </row>
    <row r="3893" spans="1:13" x14ac:dyDescent="0.35">
      <c r="A3893" s="116"/>
      <c r="C3893" s="116"/>
      <c r="D3893" s="116"/>
      <c r="M3893" s="116"/>
    </row>
    <row r="3894" spans="1:13" x14ac:dyDescent="0.35">
      <c r="A3894" s="116"/>
      <c r="C3894" s="116"/>
      <c r="D3894" s="116"/>
      <c r="M3894" s="116"/>
    </row>
    <row r="3895" spans="1:13" x14ac:dyDescent="0.35">
      <c r="A3895" s="116"/>
      <c r="C3895" s="116"/>
      <c r="D3895" s="116"/>
      <c r="M3895" s="116"/>
    </row>
    <row r="3896" spans="1:13" x14ac:dyDescent="0.35">
      <c r="A3896" s="116"/>
      <c r="C3896" s="116"/>
      <c r="D3896" s="116"/>
      <c r="M3896" s="116"/>
    </row>
    <row r="3897" spans="1:13" x14ac:dyDescent="0.35">
      <c r="A3897" s="116"/>
      <c r="C3897" s="116"/>
      <c r="D3897" s="116"/>
      <c r="M3897" s="116"/>
    </row>
    <row r="3898" spans="1:13" x14ac:dyDescent="0.35">
      <c r="A3898" s="116"/>
      <c r="C3898" s="116"/>
      <c r="D3898" s="116"/>
      <c r="M3898" s="116"/>
    </row>
    <row r="3899" spans="1:13" x14ac:dyDescent="0.35">
      <c r="A3899" s="116"/>
      <c r="C3899" s="116"/>
      <c r="D3899" s="116"/>
      <c r="M3899" s="116"/>
    </row>
    <row r="3900" spans="1:13" x14ac:dyDescent="0.35">
      <c r="A3900" s="116"/>
      <c r="C3900" s="116"/>
      <c r="D3900" s="116"/>
      <c r="M3900" s="116"/>
    </row>
    <row r="3901" spans="1:13" x14ac:dyDescent="0.35">
      <c r="A3901" s="116"/>
      <c r="C3901" s="116"/>
      <c r="D3901" s="116"/>
      <c r="M3901" s="116"/>
    </row>
    <row r="3902" spans="1:13" x14ac:dyDescent="0.35">
      <c r="A3902" s="116"/>
      <c r="C3902" s="116"/>
      <c r="D3902" s="116"/>
      <c r="M3902" s="116"/>
    </row>
    <row r="3903" spans="1:13" x14ac:dyDescent="0.35">
      <c r="A3903" s="116"/>
      <c r="C3903" s="116"/>
      <c r="D3903" s="116"/>
      <c r="M3903" s="116"/>
    </row>
    <row r="3904" spans="1:13" x14ac:dyDescent="0.35">
      <c r="A3904" s="116"/>
      <c r="C3904" s="116"/>
      <c r="D3904" s="116"/>
      <c r="M3904" s="116"/>
    </row>
    <row r="3905" spans="1:13" x14ac:dyDescent="0.35">
      <c r="A3905" s="116"/>
      <c r="C3905" s="116"/>
      <c r="D3905" s="116"/>
      <c r="M3905" s="116"/>
    </row>
    <row r="3906" spans="1:13" x14ac:dyDescent="0.35">
      <c r="A3906" s="116"/>
      <c r="C3906" s="116"/>
      <c r="D3906" s="116"/>
      <c r="M3906" s="116"/>
    </row>
    <row r="3907" spans="1:13" x14ac:dyDescent="0.35">
      <c r="A3907" s="116"/>
      <c r="C3907" s="116"/>
      <c r="D3907" s="116"/>
      <c r="M3907" s="116"/>
    </row>
    <row r="3908" spans="1:13" x14ac:dyDescent="0.35">
      <c r="A3908" s="116"/>
      <c r="C3908" s="116"/>
      <c r="D3908" s="116"/>
      <c r="M3908" s="116"/>
    </row>
    <row r="3909" spans="1:13" x14ac:dyDescent="0.35">
      <c r="A3909" s="116"/>
      <c r="C3909" s="116"/>
      <c r="D3909" s="116"/>
      <c r="M3909" s="116"/>
    </row>
    <row r="3910" spans="1:13" x14ac:dyDescent="0.35">
      <c r="A3910" s="116"/>
      <c r="C3910" s="116"/>
      <c r="D3910" s="116"/>
      <c r="M3910" s="116"/>
    </row>
    <row r="3911" spans="1:13" x14ac:dyDescent="0.35">
      <c r="A3911" s="116"/>
      <c r="C3911" s="116"/>
      <c r="D3911" s="116"/>
      <c r="M3911" s="116"/>
    </row>
    <row r="3912" spans="1:13" x14ac:dyDescent="0.35">
      <c r="A3912" s="116"/>
      <c r="C3912" s="116"/>
      <c r="D3912" s="116"/>
      <c r="M3912" s="116"/>
    </row>
    <row r="3913" spans="1:13" x14ac:dyDescent="0.35">
      <c r="A3913" s="116"/>
      <c r="C3913" s="116"/>
      <c r="D3913" s="116"/>
      <c r="M3913" s="116"/>
    </row>
    <row r="3914" spans="1:13" x14ac:dyDescent="0.35">
      <c r="A3914" s="116"/>
      <c r="C3914" s="116"/>
      <c r="D3914" s="116"/>
      <c r="M3914" s="116"/>
    </row>
    <row r="3915" spans="1:13" x14ac:dyDescent="0.35">
      <c r="A3915" s="116"/>
      <c r="C3915" s="116"/>
      <c r="D3915" s="116"/>
      <c r="M3915" s="116"/>
    </row>
    <row r="3916" spans="1:13" x14ac:dyDescent="0.35">
      <c r="A3916" s="116"/>
      <c r="C3916" s="116"/>
      <c r="D3916" s="116"/>
      <c r="M3916" s="116"/>
    </row>
    <row r="3917" spans="1:13" x14ac:dyDescent="0.35">
      <c r="A3917" s="116"/>
      <c r="C3917" s="116"/>
      <c r="D3917" s="116"/>
      <c r="M3917" s="116"/>
    </row>
    <row r="3918" spans="1:13" x14ac:dyDescent="0.35">
      <c r="A3918" s="116"/>
      <c r="C3918" s="116"/>
      <c r="D3918" s="116"/>
      <c r="M3918" s="116"/>
    </row>
    <row r="3919" spans="1:13" x14ac:dyDescent="0.35">
      <c r="A3919" s="116"/>
      <c r="C3919" s="116"/>
      <c r="D3919" s="116"/>
      <c r="M3919" s="116"/>
    </row>
    <row r="3920" spans="1:13" x14ac:dyDescent="0.35">
      <c r="A3920" s="116"/>
      <c r="C3920" s="116"/>
      <c r="D3920" s="116"/>
      <c r="M3920" s="116"/>
    </row>
    <row r="3921" spans="1:13" x14ac:dyDescent="0.35">
      <c r="A3921" s="116"/>
      <c r="C3921" s="116"/>
      <c r="D3921" s="116"/>
      <c r="M3921" s="116"/>
    </row>
    <row r="3922" spans="1:13" x14ac:dyDescent="0.35">
      <c r="A3922" s="116"/>
      <c r="C3922" s="116"/>
      <c r="D3922" s="116"/>
      <c r="M3922" s="116"/>
    </row>
    <row r="3923" spans="1:13" x14ac:dyDescent="0.35">
      <c r="A3923" s="116"/>
      <c r="C3923" s="116"/>
      <c r="D3923" s="116"/>
      <c r="M3923" s="116"/>
    </row>
    <row r="3924" spans="1:13" x14ac:dyDescent="0.35">
      <c r="A3924" s="116"/>
      <c r="C3924" s="116"/>
      <c r="D3924" s="116"/>
      <c r="M3924" s="116"/>
    </row>
    <row r="3925" spans="1:13" x14ac:dyDescent="0.35">
      <c r="A3925" s="116"/>
      <c r="C3925" s="116"/>
      <c r="D3925" s="116"/>
      <c r="M3925" s="116"/>
    </row>
    <row r="3926" spans="1:13" x14ac:dyDescent="0.35">
      <c r="A3926" s="116"/>
      <c r="C3926" s="116"/>
      <c r="D3926" s="116"/>
      <c r="M3926" s="116"/>
    </row>
    <row r="3927" spans="1:13" x14ac:dyDescent="0.35">
      <c r="A3927" s="116"/>
      <c r="C3927" s="116"/>
      <c r="D3927" s="116"/>
      <c r="M3927" s="116"/>
    </row>
    <row r="3928" spans="1:13" x14ac:dyDescent="0.35">
      <c r="A3928" s="116"/>
      <c r="C3928" s="116"/>
      <c r="D3928" s="116"/>
      <c r="M3928" s="116"/>
    </row>
    <row r="3929" spans="1:13" x14ac:dyDescent="0.35">
      <c r="A3929" s="116"/>
      <c r="C3929" s="116"/>
      <c r="D3929" s="116"/>
      <c r="M3929" s="116"/>
    </row>
    <row r="3930" spans="1:13" x14ac:dyDescent="0.35">
      <c r="A3930" s="116"/>
      <c r="C3930" s="116"/>
      <c r="D3930" s="116"/>
      <c r="M3930" s="116"/>
    </row>
    <row r="3931" spans="1:13" x14ac:dyDescent="0.35">
      <c r="A3931" s="116"/>
      <c r="C3931" s="116"/>
      <c r="D3931" s="116"/>
      <c r="M3931" s="116"/>
    </row>
    <row r="3932" spans="1:13" x14ac:dyDescent="0.35">
      <c r="A3932" s="116"/>
      <c r="C3932" s="116"/>
      <c r="D3932" s="116"/>
      <c r="M3932" s="116"/>
    </row>
    <row r="3933" spans="1:13" x14ac:dyDescent="0.35">
      <c r="A3933" s="116"/>
      <c r="C3933" s="116"/>
      <c r="D3933" s="116"/>
      <c r="M3933" s="116"/>
    </row>
    <row r="3934" spans="1:13" x14ac:dyDescent="0.35">
      <c r="A3934" s="116"/>
      <c r="C3934" s="116"/>
      <c r="D3934" s="116"/>
      <c r="M3934" s="116"/>
    </row>
    <row r="3935" spans="1:13" x14ac:dyDescent="0.35">
      <c r="A3935" s="116"/>
      <c r="C3935" s="116"/>
      <c r="D3935" s="116"/>
      <c r="M3935" s="116"/>
    </row>
    <row r="3936" spans="1:13" x14ac:dyDescent="0.35">
      <c r="A3936" s="116"/>
      <c r="C3936" s="116"/>
      <c r="D3936" s="116"/>
      <c r="M3936" s="116"/>
    </row>
    <row r="3937" spans="1:13" x14ac:dyDescent="0.35">
      <c r="A3937" s="116"/>
      <c r="C3937" s="116"/>
      <c r="D3937" s="116"/>
      <c r="M3937" s="116"/>
    </row>
    <row r="3938" spans="1:13" x14ac:dyDescent="0.35">
      <c r="A3938" s="116"/>
      <c r="C3938" s="116"/>
      <c r="D3938" s="116"/>
      <c r="M3938" s="116"/>
    </row>
    <row r="3939" spans="1:13" x14ac:dyDescent="0.35">
      <c r="A3939" s="116"/>
      <c r="C3939" s="116"/>
      <c r="D3939" s="116"/>
      <c r="M3939" s="116"/>
    </row>
    <row r="3940" spans="1:13" x14ac:dyDescent="0.35">
      <c r="A3940" s="116"/>
      <c r="C3940" s="116"/>
      <c r="D3940" s="116"/>
      <c r="M3940" s="116"/>
    </row>
    <row r="3941" spans="1:13" x14ac:dyDescent="0.35">
      <c r="A3941" s="116"/>
      <c r="C3941" s="116"/>
      <c r="D3941" s="116"/>
      <c r="M3941" s="116"/>
    </row>
    <row r="3942" spans="1:13" x14ac:dyDescent="0.35">
      <c r="A3942" s="116"/>
      <c r="C3942" s="116"/>
      <c r="D3942" s="116"/>
      <c r="M3942" s="116"/>
    </row>
    <row r="3943" spans="1:13" x14ac:dyDescent="0.35">
      <c r="A3943" s="116"/>
      <c r="C3943" s="116"/>
      <c r="D3943" s="116"/>
      <c r="M3943" s="116"/>
    </row>
    <row r="3944" spans="1:13" x14ac:dyDescent="0.35">
      <c r="A3944" s="116"/>
      <c r="C3944" s="116"/>
      <c r="D3944" s="116"/>
      <c r="M3944" s="116"/>
    </row>
    <row r="3945" spans="1:13" x14ac:dyDescent="0.35">
      <c r="A3945" s="116"/>
      <c r="C3945" s="116"/>
      <c r="D3945" s="116"/>
      <c r="M3945" s="116"/>
    </row>
    <row r="3946" spans="1:13" x14ac:dyDescent="0.35">
      <c r="A3946" s="116"/>
      <c r="C3946" s="116"/>
      <c r="D3946" s="116"/>
      <c r="M3946" s="116"/>
    </row>
    <row r="3947" spans="1:13" x14ac:dyDescent="0.35">
      <c r="A3947" s="116"/>
      <c r="C3947" s="116"/>
      <c r="D3947" s="116"/>
      <c r="M3947" s="116"/>
    </row>
    <row r="3948" spans="1:13" x14ac:dyDescent="0.35">
      <c r="A3948" s="116"/>
      <c r="C3948" s="116"/>
      <c r="D3948" s="116"/>
      <c r="M3948" s="116"/>
    </row>
    <row r="3949" spans="1:13" x14ac:dyDescent="0.35">
      <c r="A3949" s="116"/>
      <c r="C3949" s="116"/>
      <c r="D3949" s="116"/>
      <c r="M3949" s="116"/>
    </row>
    <row r="3950" spans="1:13" x14ac:dyDescent="0.35">
      <c r="A3950" s="116"/>
      <c r="C3950" s="116"/>
      <c r="D3950" s="116"/>
      <c r="M3950" s="116"/>
    </row>
    <row r="3951" spans="1:13" x14ac:dyDescent="0.35">
      <c r="A3951" s="116"/>
      <c r="C3951" s="116"/>
      <c r="D3951" s="116"/>
      <c r="M3951" s="116"/>
    </row>
    <row r="3952" spans="1:13" x14ac:dyDescent="0.35">
      <c r="A3952" s="116"/>
      <c r="C3952" s="116"/>
      <c r="D3952" s="116"/>
      <c r="M3952" s="116"/>
    </row>
    <row r="3953" spans="1:13" x14ac:dyDescent="0.35">
      <c r="A3953" s="116"/>
      <c r="C3953" s="116"/>
      <c r="D3953" s="116"/>
      <c r="M3953" s="116"/>
    </row>
    <row r="3954" spans="1:13" x14ac:dyDescent="0.35">
      <c r="A3954" s="116"/>
      <c r="C3954" s="116"/>
      <c r="D3954" s="116"/>
      <c r="M3954" s="116"/>
    </row>
    <row r="3955" spans="1:13" x14ac:dyDescent="0.35">
      <c r="A3955" s="116"/>
      <c r="C3955" s="116"/>
      <c r="D3955" s="116"/>
      <c r="M3955" s="116"/>
    </row>
    <row r="3956" spans="1:13" x14ac:dyDescent="0.35">
      <c r="A3956" s="116"/>
      <c r="C3956" s="116"/>
      <c r="D3956" s="116"/>
      <c r="M3956" s="116"/>
    </row>
    <row r="3957" spans="1:13" x14ac:dyDescent="0.35">
      <c r="A3957" s="116"/>
      <c r="C3957" s="116"/>
      <c r="D3957" s="116"/>
      <c r="M3957" s="116"/>
    </row>
    <row r="3958" spans="1:13" x14ac:dyDescent="0.35">
      <c r="A3958" s="116"/>
      <c r="C3958" s="116"/>
      <c r="D3958" s="116"/>
      <c r="M3958" s="116"/>
    </row>
    <row r="3959" spans="1:13" x14ac:dyDescent="0.35">
      <c r="A3959" s="116"/>
      <c r="C3959" s="116"/>
      <c r="D3959" s="116"/>
      <c r="M3959" s="116"/>
    </row>
    <row r="3960" spans="1:13" x14ac:dyDescent="0.35">
      <c r="A3960" s="116"/>
      <c r="C3960" s="116"/>
      <c r="D3960" s="116"/>
      <c r="M3960" s="116"/>
    </row>
    <row r="3961" spans="1:13" x14ac:dyDescent="0.35">
      <c r="A3961" s="116"/>
      <c r="C3961" s="116"/>
      <c r="D3961" s="116"/>
      <c r="M3961" s="116"/>
    </row>
    <row r="3962" spans="1:13" x14ac:dyDescent="0.35">
      <c r="A3962" s="116"/>
      <c r="C3962" s="116"/>
      <c r="D3962" s="116"/>
      <c r="M3962" s="116"/>
    </row>
    <row r="3963" spans="1:13" x14ac:dyDescent="0.35">
      <c r="A3963" s="116"/>
      <c r="C3963" s="116"/>
      <c r="D3963" s="116"/>
      <c r="M3963" s="116"/>
    </row>
    <row r="3964" spans="1:13" x14ac:dyDescent="0.35">
      <c r="A3964" s="116"/>
      <c r="C3964" s="116"/>
      <c r="D3964" s="116"/>
      <c r="M3964" s="116"/>
    </row>
    <row r="3965" spans="1:13" x14ac:dyDescent="0.35">
      <c r="A3965" s="116"/>
      <c r="C3965" s="116"/>
      <c r="D3965" s="116"/>
      <c r="M3965" s="116"/>
    </row>
    <row r="3966" spans="1:13" x14ac:dyDescent="0.35">
      <c r="A3966" s="116"/>
      <c r="C3966" s="116"/>
      <c r="D3966" s="116"/>
      <c r="M3966" s="116"/>
    </row>
    <row r="3967" spans="1:13" x14ac:dyDescent="0.35">
      <c r="A3967" s="116"/>
      <c r="C3967" s="116"/>
      <c r="D3967" s="116"/>
      <c r="M3967" s="116"/>
    </row>
    <row r="3968" spans="1:13" x14ac:dyDescent="0.35">
      <c r="A3968" s="116"/>
      <c r="C3968" s="116"/>
      <c r="D3968" s="116"/>
      <c r="M3968" s="116"/>
    </row>
    <row r="3969" spans="1:13" x14ac:dyDescent="0.35">
      <c r="A3969" s="116"/>
      <c r="C3969" s="116"/>
      <c r="D3969" s="116"/>
      <c r="M3969" s="116"/>
    </row>
    <row r="3970" spans="1:13" x14ac:dyDescent="0.35">
      <c r="A3970" s="116"/>
      <c r="C3970" s="116"/>
      <c r="D3970" s="116"/>
      <c r="M3970" s="116"/>
    </row>
    <row r="3971" spans="1:13" x14ac:dyDescent="0.35">
      <c r="A3971" s="116"/>
      <c r="C3971" s="116"/>
      <c r="D3971" s="116"/>
      <c r="M3971" s="116"/>
    </row>
    <row r="3972" spans="1:13" x14ac:dyDescent="0.35">
      <c r="A3972" s="116"/>
      <c r="C3972" s="116"/>
      <c r="D3972" s="116"/>
      <c r="M3972" s="116"/>
    </row>
    <row r="3973" spans="1:13" x14ac:dyDescent="0.35">
      <c r="A3973" s="116"/>
      <c r="C3973" s="116"/>
      <c r="D3973" s="116"/>
      <c r="M3973" s="116"/>
    </row>
    <row r="3974" spans="1:13" x14ac:dyDescent="0.35">
      <c r="A3974" s="116"/>
      <c r="C3974" s="116"/>
      <c r="D3974" s="116"/>
      <c r="M3974" s="116"/>
    </row>
    <row r="3975" spans="1:13" x14ac:dyDescent="0.35">
      <c r="A3975" s="116"/>
      <c r="C3975" s="116"/>
      <c r="D3975" s="116"/>
      <c r="M3975" s="116"/>
    </row>
    <row r="3976" spans="1:13" x14ac:dyDescent="0.35">
      <c r="A3976" s="116"/>
      <c r="C3976" s="116"/>
      <c r="D3976" s="116"/>
      <c r="M3976" s="116"/>
    </row>
    <row r="3977" spans="1:13" x14ac:dyDescent="0.35">
      <c r="A3977" s="116"/>
      <c r="C3977" s="116"/>
      <c r="D3977" s="116"/>
      <c r="M3977" s="116"/>
    </row>
    <row r="3978" spans="1:13" x14ac:dyDescent="0.35">
      <c r="A3978" s="116"/>
      <c r="C3978" s="116"/>
      <c r="D3978" s="116"/>
      <c r="M3978" s="116"/>
    </row>
    <row r="3979" spans="1:13" x14ac:dyDescent="0.35">
      <c r="A3979" s="116"/>
      <c r="C3979" s="116"/>
      <c r="D3979" s="116"/>
      <c r="M3979" s="116"/>
    </row>
    <row r="3980" spans="1:13" x14ac:dyDescent="0.35">
      <c r="A3980" s="116"/>
      <c r="C3980" s="116"/>
      <c r="D3980" s="116"/>
      <c r="M3980" s="116"/>
    </row>
    <row r="3981" spans="1:13" x14ac:dyDescent="0.35">
      <c r="A3981" s="116"/>
      <c r="C3981" s="116"/>
      <c r="D3981" s="116"/>
      <c r="M3981" s="116"/>
    </row>
    <row r="3982" spans="1:13" x14ac:dyDescent="0.35">
      <c r="A3982" s="116"/>
      <c r="C3982" s="116"/>
      <c r="D3982" s="116"/>
      <c r="M3982" s="116"/>
    </row>
    <row r="3983" spans="1:13" x14ac:dyDescent="0.35">
      <c r="A3983" s="116"/>
      <c r="C3983" s="116"/>
      <c r="D3983" s="116"/>
      <c r="M3983" s="116"/>
    </row>
    <row r="3984" spans="1:13" x14ac:dyDescent="0.35">
      <c r="A3984" s="116"/>
      <c r="C3984" s="116"/>
      <c r="D3984" s="116"/>
      <c r="M3984" s="116"/>
    </row>
    <row r="3985" spans="1:13" x14ac:dyDescent="0.35">
      <c r="A3985" s="116"/>
      <c r="C3985" s="116"/>
      <c r="D3985" s="116"/>
      <c r="M3985" s="116"/>
    </row>
    <row r="3986" spans="1:13" x14ac:dyDescent="0.35">
      <c r="A3986" s="116"/>
      <c r="C3986" s="116"/>
      <c r="D3986" s="116"/>
      <c r="M3986" s="116"/>
    </row>
    <row r="3987" spans="1:13" x14ac:dyDescent="0.35">
      <c r="A3987" s="116"/>
      <c r="C3987" s="116"/>
      <c r="D3987" s="116"/>
      <c r="M3987" s="116"/>
    </row>
    <row r="3988" spans="1:13" x14ac:dyDescent="0.35">
      <c r="A3988" s="116"/>
      <c r="C3988" s="116"/>
      <c r="D3988" s="116"/>
      <c r="M3988" s="116"/>
    </row>
    <row r="3989" spans="1:13" x14ac:dyDescent="0.35">
      <c r="A3989" s="116"/>
      <c r="C3989" s="116"/>
      <c r="D3989" s="116"/>
      <c r="M3989" s="116"/>
    </row>
    <row r="3990" spans="1:13" x14ac:dyDescent="0.35">
      <c r="A3990" s="116"/>
      <c r="C3990" s="116"/>
      <c r="D3990" s="116"/>
      <c r="M3990" s="116"/>
    </row>
    <row r="3991" spans="1:13" x14ac:dyDescent="0.35">
      <c r="A3991" s="116"/>
      <c r="C3991" s="116"/>
      <c r="D3991" s="116"/>
      <c r="M3991" s="116"/>
    </row>
    <row r="3992" spans="1:13" x14ac:dyDescent="0.35">
      <c r="A3992" s="116"/>
      <c r="C3992" s="116"/>
      <c r="D3992" s="116"/>
      <c r="M3992" s="116"/>
    </row>
    <row r="3993" spans="1:13" x14ac:dyDescent="0.35">
      <c r="A3993" s="116"/>
      <c r="C3993" s="116"/>
      <c r="D3993" s="116"/>
      <c r="M3993" s="116"/>
    </row>
    <row r="3994" spans="1:13" x14ac:dyDescent="0.35">
      <c r="A3994" s="116"/>
      <c r="C3994" s="116"/>
      <c r="D3994" s="116"/>
      <c r="M3994" s="116"/>
    </row>
    <row r="3995" spans="1:13" x14ac:dyDescent="0.35">
      <c r="A3995" s="116"/>
      <c r="C3995" s="116"/>
      <c r="D3995" s="116"/>
      <c r="M3995" s="116"/>
    </row>
    <row r="3996" spans="1:13" x14ac:dyDescent="0.35">
      <c r="A3996" s="116"/>
      <c r="C3996" s="116"/>
      <c r="D3996" s="116"/>
      <c r="M3996" s="116"/>
    </row>
    <row r="3997" spans="1:13" x14ac:dyDescent="0.35">
      <c r="A3997" s="116"/>
      <c r="C3997" s="116"/>
      <c r="D3997" s="116"/>
      <c r="M3997" s="116"/>
    </row>
    <row r="3998" spans="1:13" x14ac:dyDescent="0.35">
      <c r="A3998" s="116"/>
      <c r="C3998" s="116"/>
      <c r="D3998" s="116"/>
      <c r="M3998" s="116"/>
    </row>
    <row r="3999" spans="1:13" x14ac:dyDescent="0.35">
      <c r="A3999" s="116"/>
      <c r="C3999" s="116"/>
      <c r="D3999" s="116"/>
      <c r="M3999" s="116"/>
    </row>
    <row r="4000" spans="1:13" x14ac:dyDescent="0.35">
      <c r="A4000" s="116"/>
      <c r="C4000" s="116"/>
      <c r="D4000" s="116"/>
      <c r="M4000" s="116"/>
    </row>
    <row r="4001" spans="1:13" x14ac:dyDescent="0.35">
      <c r="A4001" s="116"/>
      <c r="C4001" s="116"/>
      <c r="D4001" s="116"/>
      <c r="M4001" s="116"/>
    </row>
    <row r="4002" spans="1:13" x14ac:dyDescent="0.35">
      <c r="A4002" s="116"/>
      <c r="C4002" s="116"/>
      <c r="D4002" s="116"/>
      <c r="M4002" s="116"/>
    </row>
    <row r="4003" spans="1:13" x14ac:dyDescent="0.35">
      <c r="A4003" s="116"/>
      <c r="C4003" s="116"/>
      <c r="D4003" s="116"/>
      <c r="M4003" s="116"/>
    </row>
    <row r="4004" spans="1:13" x14ac:dyDescent="0.35">
      <c r="A4004" s="116"/>
      <c r="C4004" s="116"/>
      <c r="D4004" s="116"/>
      <c r="M4004" s="116"/>
    </row>
    <row r="4005" spans="1:13" x14ac:dyDescent="0.35">
      <c r="A4005" s="116"/>
      <c r="C4005" s="116"/>
      <c r="D4005" s="116"/>
      <c r="M4005" s="116"/>
    </row>
    <row r="4006" spans="1:13" x14ac:dyDescent="0.35">
      <c r="A4006" s="116"/>
      <c r="C4006" s="116"/>
      <c r="D4006" s="116"/>
      <c r="M4006" s="116"/>
    </row>
    <row r="4007" spans="1:13" x14ac:dyDescent="0.35">
      <c r="A4007" s="116"/>
      <c r="C4007" s="116"/>
      <c r="D4007" s="116"/>
      <c r="M4007" s="116"/>
    </row>
    <row r="4008" spans="1:13" x14ac:dyDescent="0.35">
      <c r="A4008" s="116"/>
      <c r="C4008" s="116"/>
      <c r="D4008" s="116"/>
      <c r="M4008" s="116"/>
    </row>
    <row r="4009" spans="1:13" x14ac:dyDescent="0.35">
      <c r="A4009" s="116"/>
      <c r="C4009" s="116"/>
      <c r="D4009" s="116"/>
      <c r="M4009" s="116"/>
    </row>
    <row r="4010" spans="1:13" x14ac:dyDescent="0.35">
      <c r="A4010" s="116"/>
      <c r="C4010" s="116"/>
      <c r="D4010" s="116"/>
      <c r="M4010" s="116"/>
    </row>
    <row r="4011" spans="1:13" x14ac:dyDescent="0.35">
      <c r="A4011" s="116"/>
      <c r="C4011" s="116"/>
      <c r="D4011" s="116"/>
      <c r="M4011" s="116"/>
    </row>
    <row r="4012" spans="1:13" x14ac:dyDescent="0.35">
      <c r="A4012" s="116"/>
      <c r="C4012" s="116"/>
      <c r="D4012" s="116"/>
      <c r="M4012" s="116"/>
    </row>
    <row r="4013" spans="1:13" x14ac:dyDescent="0.35">
      <c r="A4013" s="116"/>
      <c r="C4013" s="116"/>
      <c r="D4013" s="116"/>
      <c r="M4013" s="116"/>
    </row>
    <row r="4014" spans="1:13" x14ac:dyDescent="0.35">
      <c r="A4014" s="116"/>
      <c r="C4014" s="116"/>
      <c r="D4014" s="116"/>
      <c r="M4014" s="116"/>
    </row>
    <row r="4015" spans="1:13" x14ac:dyDescent="0.35">
      <c r="A4015" s="116"/>
      <c r="C4015" s="116"/>
      <c r="D4015" s="116"/>
      <c r="M4015" s="116"/>
    </row>
    <row r="4016" spans="1:13" x14ac:dyDescent="0.35">
      <c r="A4016" s="116"/>
      <c r="C4016" s="116"/>
      <c r="D4016" s="116"/>
      <c r="M4016" s="116"/>
    </row>
    <row r="4017" spans="1:13" x14ac:dyDescent="0.35">
      <c r="A4017" s="116"/>
      <c r="C4017" s="116"/>
      <c r="D4017" s="116"/>
      <c r="M4017" s="116"/>
    </row>
    <row r="4018" spans="1:13" x14ac:dyDescent="0.35">
      <c r="A4018" s="116"/>
      <c r="C4018" s="116"/>
      <c r="D4018" s="116"/>
      <c r="M4018" s="116"/>
    </row>
    <row r="4019" spans="1:13" x14ac:dyDescent="0.35">
      <c r="A4019" s="116"/>
      <c r="C4019" s="116"/>
      <c r="D4019" s="116"/>
      <c r="M4019" s="116"/>
    </row>
    <row r="4020" spans="1:13" x14ac:dyDescent="0.35">
      <c r="A4020" s="116"/>
      <c r="C4020" s="116"/>
      <c r="D4020" s="116"/>
      <c r="M4020" s="116"/>
    </row>
    <row r="4021" spans="1:13" x14ac:dyDescent="0.35">
      <c r="A4021" s="116"/>
      <c r="C4021" s="116"/>
      <c r="D4021" s="116"/>
      <c r="M4021" s="116"/>
    </row>
    <row r="4022" spans="1:13" x14ac:dyDescent="0.35">
      <c r="A4022" s="116"/>
      <c r="C4022" s="116"/>
      <c r="D4022" s="116"/>
      <c r="M4022" s="116"/>
    </row>
    <row r="4023" spans="1:13" x14ac:dyDescent="0.35">
      <c r="A4023" s="116"/>
      <c r="C4023" s="116"/>
      <c r="D4023" s="116"/>
      <c r="M4023" s="116"/>
    </row>
    <row r="4024" spans="1:13" x14ac:dyDescent="0.35">
      <c r="A4024" s="116"/>
      <c r="C4024" s="116"/>
      <c r="D4024" s="116"/>
      <c r="M4024" s="116"/>
    </row>
    <row r="4025" spans="1:13" x14ac:dyDescent="0.35">
      <c r="A4025" s="116"/>
      <c r="C4025" s="116"/>
      <c r="D4025" s="116"/>
      <c r="M4025" s="116"/>
    </row>
    <row r="4026" spans="1:13" x14ac:dyDescent="0.35">
      <c r="A4026" s="116"/>
      <c r="C4026" s="116"/>
      <c r="D4026" s="116"/>
      <c r="M4026" s="116"/>
    </row>
    <row r="4027" spans="1:13" x14ac:dyDescent="0.35">
      <c r="A4027" s="116"/>
      <c r="C4027" s="116"/>
      <c r="D4027" s="116"/>
      <c r="M4027" s="116"/>
    </row>
    <row r="4028" spans="1:13" x14ac:dyDescent="0.35">
      <c r="A4028" s="116"/>
      <c r="C4028" s="116"/>
      <c r="D4028" s="116"/>
      <c r="M4028" s="116"/>
    </row>
    <row r="4029" spans="1:13" x14ac:dyDescent="0.35">
      <c r="A4029" s="116"/>
      <c r="C4029" s="116"/>
      <c r="D4029" s="116"/>
      <c r="M4029" s="116"/>
    </row>
    <row r="4030" spans="1:13" x14ac:dyDescent="0.35">
      <c r="A4030" s="116"/>
      <c r="C4030" s="116"/>
      <c r="D4030" s="116"/>
      <c r="M4030" s="116"/>
    </row>
    <row r="4031" spans="1:13" x14ac:dyDescent="0.35">
      <c r="A4031" s="116"/>
      <c r="C4031" s="116"/>
      <c r="D4031" s="116"/>
      <c r="M4031" s="116"/>
    </row>
    <row r="4032" spans="1:13" x14ac:dyDescent="0.35">
      <c r="A4032" s="116"/>
      <c r="C4032" s="116"/>
      <c r="D4032" s="116"/>
      <c r="M4032" s="116"/>
    </row>
    <row r="4033" spans="1:13" x14ac:dyDescent="0.35">
      <c r="A4033" s="116"/>
      <c r="C4033" s="116"/>
      <c r="D4033" s="116"/>
      <c r="M4033" s="116"/>
    </row>
    <row r="4034" spans="1:13" x14ac:dyDescent="0.35">
      <c r="A4034" s="116"/>
      <c r="C4034" s="116"/>
      <c r="D4034" s="116"/>
      <c r="M4034" s="116"/>
    </row>
    <row r="4035" spans="1:13" x14ac:dyDescent="0.35">
      <c r="A4035" s="116"/>
      <c r="C4035" s="116"/>
      <c r="D4035" s="116"/>
      <c r="M4035" s="116"/>
    </row>
    <row r="4036" spans="1:13" x14ac:dyDescent="0.35">
      <c r="A4036" s="116"/>
      <c r="C4036" s="116"/>
      <c r="D4036" s="116"/>
      <c r="M4036" s="116"/>
    </row>
    <row r="4037" spans="1:13" x14ac:dyDescent="0.35">
      <c r="A4037" s="116"/>
      <c r="C4037" s="116"/>
      <c r="D4037" s="116"/>
      <c r="M4037" s="116"/>
    </row>
    <row r="4038" spans="1:13" x14ac:dyDescent="0.35">
      <c r="A4038" s="116"/>
      <c r="C4038" s="116"/>
      <c r="D4038" s="116"/>
      <c r="M4038" s="116"/>
    </row>
    <row r="4039" spans="1:13" x14ac:dyDescent="0.35">
      <c r="A4039" s="116"/>
      <c r="C4039" s="116"/>
      <c r="D4039" s="116"/>
      <c r="M4039" s="116"/>
    </row>
    <row r="4040" spans="1:13" x14ac:dyDescent="0.35">
      <c r="A4040" s="116"/>
      <c r="C4040" s="116"/>
      <c r="D4040" s="116"/>
      <c r="M4040" s="116"/>
    </row>
    <row r="4041" spans="1:13" x14ac:dyDescent="0.35">
      <c r="A4041" s="116"/>
      <c r="C4041" s="116"/>
      <c r="D4041" s="116"/>
      <c r="M4041" s="116"/>
    </row>
    <row r="4042" spans="1:13" x14ac:dyDescent="0.35">
      <c r="A4042" s="116"/>
      <c r="C4042" s="116"/>
      <c r="D4042" s="116"/>
      <c r="M4042" s="116"/>
    </row>
    <row r="4043" spans="1:13" x14ac:dyDescent="0.35">
      <c r="A4043" s="116"/>
      <c r="C4043" s="116"/>
      <c r="D4043" s="116"/>
      <c r="M4043" s="116"/>
    </row>
    <row r="4044" spans="1:13" x14ac:dyDescent="0.35">
      <c r="A4044" s="116"/>
      <c r="C4044" s="116"/>
      <c r="D4044" s="116"/>
      <c r="M4044" s="116"/>
    </row>
    <row r="4045" spans="1:13" x14ac:dyDescent="0.35">
      <c r="A4045" s="116"/>
      <c r="C4045" s="116"/>
      <c r="D4045" s="116"/>
      <c r="M4045" s="116"/>
    </row>
    <row r="4046" spans="1:13" x14ac:dyDescent="0.35">
      <c r="A4046" s="116"/>
      <c r="C4046" s="116"/>
      <c r="D4046" s="116"/>
      <c r="M4046" s="116"/>
    </row>
    <row r="4047" spans="1:13" x14ac:dyDescent="0.35">
      <c r="A4047" s="116"/>
      <c r="C4047" s="116"/>
      <c r="D4047" s="116"/>
      <c r="M4047" s="116"/>
    </row>
    <row r="4048" spans="1:13" x14ac:dyDescent="0.35">
      <c r="A4048" s="116"/>
      <c r="C4048" s="116"/>
      <c r="D4048" s="116"/>
      <c r="M4048" s="116"/>
    </row>
    <row r="4049" spans="1:13" x14ac:dyDescent="0.35">
      <c r="A4049" s="116"/>
      <c r="C4049" s="116"/>
      <c r="D4049" s="116"/>
      <c r="M4049" s="116"/>
    </row>
    <row r="4050" spans="1:13" x14ac:dyDescent="0.35">
      <c r="A4050" s="116"/>
      <c r="C4050" s="116"/>
      <c r="D4050" s="116"/>
      <c r="M4050" s="116"/>
    </row>
    <row r="4051" spans="1:13" x14ac:dyDescent="0.35">
      <c r="A4051" s="116"/>
      <c r="C4051" s="116"/>
      <c r="D4051" s="116"/>
      <c r="M4051" s="116"/>
    </row>
    <row r="4052" spans="1:13" x14ac:dyDescent="0.35">
      <c r="A4052" s="116"/>
      <c r="C4052" s="116"/>
      <c r="D4052" s="116"/>
      <c r="M4052" s="116"/>
    </row>
    <row r="4053" spans="1:13" x14ac:dyDescent="0.35">
      <c r="A4053" s="116"/>
      <c r="C4053" s="116"/>
      <c r="D4053" s="116"/>
      <c r="M4053" s="116"/>
    </row>
    <row r="4054" spans="1:13" x14ac:dyDescent="0.35">
      <c r="A4054" s="116"/>
      <c r="C4054" s="116"/>
      <c r="D4054" s="116"/>
      <c r="M4054" s="116"/>
    </row>
    <row r="4055" spans="1:13" x14ac:dyDescent="0.35">
      <c r="A4055" s="116"/>
      <c r="C4055" s="116"/>
      <c r="D4055" s="116"/>
      <c r="M4055" s="116"/>
    </row>
    <row r="4056" spans="1:13" x14ac:dyDescent="0.35">
      <c r="A4056" s="116"/>
      <c r="C4056" s="116"/>
      <c r="D4056" s="116"/>
      <c r="M4056" s="116"/>
    </row>
    <row r="4057" spans="1:13" x14ac:dyDescent="0.35">
      <c r="A4057" s="116"/>
      <c r="C4057" s="116"/>
      <c r="D4057" s="116"/>
      <c r="M4057" s="116"/>
    </row>
    <row r="4058" spans="1:13" x14ac:dyDescent="0.35">
      <c r="A4058" s="116"/>
      <c r="C4058" s="116"/>
      <c r="D4058" s="116"/>
      <c r="M4058" s="116"/>
    </row>
    <row r="4059" spans="1:13" x14ac:dyDescent="0.35">
      <c r="A4059" s="116"/>
      <c r="C4059" s="116"/>
      <c r="D4059" s="116"/>
      <c r="M4059" s="116"/>
    </row>
    <row r="4060" spans="1:13" x14ac:dyDescent="0.35">
      <c r="A4060" s="116"/>
      <c r="C4060" s="116"/>
      <c r="D4060" s="116"/>
      <c r="M4060" s="116"/>
    </row>
    <row r="4061" spans="1:13" x14ac:dyDescent="0.35">
      <c r="A4061" s="116"/>
      <c r="C4061" s="116"/>
      <c r="D4061" s="116"/>
      <c r="M4061" s="116"/>
    </row>
    <row r="4062" spans="1:13" x14ac:dyDescent="0.35">
      <c r="A4062" s="116"/>
      <c r="C4062" s="116"/>
      <c r="D4062" s="116"/>
      <c r="M4062" s="116"/>
    </row>
    <row r="4063" spans="1:13" x14ac:dyDescent="0.35">
      <c r="A4063" s="116"/>
      <c r="C4063" s="116"/>
      <c r="D4063" s="116"/>
      <c r="M4063" s="116"/>
    </row>
    <row r="4064" spans="1:13" x14ac:dyDescent="0.35">
      <c r="A4064" s="116"/>
      <c r="C4064" s="116"/>
      <c r="D4064" s="116"/>
      <c r="M4064" s="116"/>
    </row>
    <row r="4065" spans="1:13" x14ac:dyDescent="0.35">
      <c r="A4065" s="116"/>
      <c r="C4065" s="116"/>
      <c r="D4065" s="116"/>
      <c r="M4065" s="116"/>
    </row>
    <row r="4066" spans="1:13" x14ac:dyDescent="0.35">
      <c r="A4066" s="116"/>
      <c r="C4066" s="116"/>
      <c r="D4066" s="116"/>
      <c r="M4066" s="116"/>
    </row>
    <row r="4067" spans="1:13" x14ac:dyDescent="0.35">
      <c r="A4067" s="116"/>
      <c r="C4067" s="116"/>
      <c r="D4067" s="116"/>
      <c r="M4067" s="116"/>
    </row>
    <row r="4068" spans="1:13" x14ac:dyDescent="0.35">
      <c r="A4068" s="116"/>
      <c r="C4068" s="116"/>
      <c r="D4068" s="116"/>
      <c r="M4068" s="116"/>
    </row>
    <row r="4069" spans="1:13" x14ac:dyDescent="0.35">
      <c r="A4069" s="116"/>
      <c r="C4069" s="116"/>
      <c r="D4069" s="116"/>
      <c r="M4069" s="116"/>
    </row>
    <row r="4070" spans="1:13" x14ac:dyDescent="0.35">
      <c r="A4070" s="116"/>
      <c r="C4070" s="116"/>
      <c r="D4070" s="116"/>
      <c r="M4070" s="116"/>
    </row>
    <row r="4071" spans="1:13" x14ac:dyDescent="0.35">
      <c r="A4071" s="116"/>
      <c r="C4071" s="116"/>
      <c r="D4071" s="116"/>
      <c r="M4071" s="116"/>
    </row>
    <row r="4072" spans="1:13" x14ac:dyDescent="0.35">
      <c r="A4072" s="116"/>
      <c r="C4072" s="116"/>
      <c r="D4072" s="116"/>
      <c r="M4072" s="116"/>
    </row>
    <row r="4073" spans="1:13" x14ac:dyDescent="0.35">
      <c r="A4073" s="116"/>
      <c r="C4073" s="116"/>
      <c r="D4073" s="116"/>
      <c r="M4073" s="116"/>
    </row>
    <row r="4074" spans="1:13" x14ac:dyDescent="0.35">
      <c r="A4074" s="116"/>
      <c r="C4074" s="116"/>
      <c r="D4074" s="116"/>
      <c r="M4074" s="116"/>
    </row>
    <row r="4075" spans="1:13" x14ac:dyDescent="0.35">
      <c r="A4075" s="116"/>
      <c r="C4075" s="116"/>
      <c r="D4075" s="116"/>
      <c r="M4075" s="116"/>
    </row>
    <row r="4076" spans="1:13" x14ac:dyDescent="0.35">
      <c r="A4076" s="116"/>
      <c r="C4076" s="116"/>
      <c r="D4076" s="116"/>
      <c r="M4076" s="116"/>
    </row>
    <row r="4077" spans="1:13" x14ac:dyDescent="0.35">
      <c r="A4077" s="116"/>
      <c r="C4077" s="116"/>
      <c r="D4077" s="116"/>
      <c r="M4077" s="116"/>
    </row>
    <row r="4078" spans="1:13" x14ac:dyDescent="0.35">
      <c r="A4078" s="116"/>
      <c r="C4078" s="116"/>
      <c r="D4078" s="116"/>
      <c r="M4078" s="116"/>
    </row>
    <row r="4079" spans="1:13" x14ac:dyDescent="0.35">
      <c r="A4079" s="116"/>
      <c r="C4079" s="116"/>
      <c r="D4079" s="116"/>
      <c r="M4079" s="116"/>
    </row>
    <row r="4080" spans="1:13" x14ac:dyDescent="0.35">
      <c r="A4080" s="116"/>
      <c r="C4080" s="116"/>
      <c r="D4080" s="116"/>
      <c r="M4080" s="116"/>
    </row>
    <row r="4081" spans="1:13" x14ac:dyDescent="0.35">
      <c r="A4081" s="116"/>
      <c r="C4081" s="116"/>
      <c r="D4081" s="116"/>
      <c r="M4081" s="116"/>
    </row>
    <row r="4082" spans="1:13" x14ac:dyDescent="0.35">
      <c r="A4082" s="116"/>
      <c r="C4082" s="116"/>
      <c r="D4082" s="116"/>
      <c r="M4082" s="116"/>
    </row>
    <row r="4083" spans="1:13" x14ac:dyDescent="0.35">
      <c r="A4083" s="116"/>
      <c r="C4083" s="116"/>
      <c r="D4083" s="116"/>
      <c r="M4083" s="116"/>
    </row>
    <row r="4084" spans="1:13" x14ac:dyDescent="0.35">
      <c r="A4084" s="116"/>
      <c r="C4084" s="116"/>
      <c r="D4084" s="116"/>
      <c r="M4084" s="116"/>
    </row>
    <row r="4085" spans="1:13" x14ac:dyDescent="0.35">
      <c r="A4085" s="116"/>
      <c r="C4085" s="116"/>
      <c r="D4085" s="116"/>
      <c r="M4085" s="116"/>
    </row>
    <row r="4086" spans="1:13" x14ac:dyDescent="0.35">
      <c r="A4086" s="116"/>
      <c r="C4086" s="116"/>
      <c r="D4086" s="116"/>
      <c r="M4086" s="116"/>
    </row>
    <row r="4087" spans="1:13" x14ac:dyDescent="0.35">
      <c r="A4087" s="116"/>
      <c r="C4087" s="116"/>
      <c r="D4087" s="116"/>
      <c r="M4087" s="116"/>
    </row>
    <row r="4088" spans="1:13" x14ac:dyDescent="0.35">
      <c r="A4088" s="116"/>
      <c r="C4088" s="116"/>
      <c r="D4088" s="116"/>
      <c r="M4088" s="116"/>
    </row>
    <row r="4089" spans="1:13" x14ac:dyDescent="0.35">
      <c r="A4089" s="116"/>
      <c r="C4089" s="116"/>
      <c r="D4089" s="116"/>
      <c r="M4089" s="116"/>
    </row>
    <row r="4090" spans="1:13" x14ac:dyDescent="0.35">
      <c r="A4090" s="116"/>
      <c r="C4090" s="116"/>
      <c r="D4090" s="116"/>
      <c r="M4090" s="116"/>
    </row>
    <row r="4091" spans="1:13" x14ac:dyDescent="0.35">
      <c r="A4091" s="116"/>
      <c r="C4091" s="116"/>
      <c r="D4091" s="116"/>
      <c r="M4091" s="116"/>
    </row>
    <row r="4092" spans="1:13" x14ac:dyDescent="0.35">
      <c r="A4092" s="116"/>
      <c r="C4092" s="116"/>
      <c r="D4092" s="116"/>
      <c r="M4092" s="116"/>
    </row>
    <row r="4093" spans="1:13" x14ac:dyDescent="0.35">
      <c r="A4093" s="116"/>
      <c r="C4093" s="116"/>
      <c r="D4093" s="116"/>
      <c r="M4093" s="116"/>
    </row>
    <row r="4094" spans="1:13" x14ac:dyDescent="0.35">
      <c r="A4094" s="116"/>
      <c r="C4094" s="116"/>
      <c r="D4094" s="116"/>
      <c r="M4094" s="116"/>
    </row>
    <row r="4095" spans="1:13" x14ac:dyDescent="0.35">
      <c r="A4095" s="116"/>
      <c r="C4095" s="116"/>
      <c r="D4095" s="116"/>
      <c r="M4095" s="116"/>
    </row>
    <row r="4096" spans="1:13" x14ac:dyDescent="0.35">
      <c r="A4096" s="116"/>
      <c r="C4096" s="116"/>
      <c r="D4096" s="116"/>
      <c r="M4096" s="116"/>
    </row>
    <row r="4097" spans="1:13" x14ac:dyDescent="0.35">
      <c r="A4097" s="116"/>
      <c r="C4097" s="116"/>
      <c r="D4097" s="116"/>
      <c r="M4097" s="116"/>
    </row>
    <row r="4098" spans="1:13" x14ac:dyDescent="0.35">
      <c r="A4098" s="116"/>
      <c r="C4098" s="116"/>
      <c r="D4098" s="116"/>
      <c r="M4098" s="116"/>
    </row>
    <row r="4099" spans="1:13" x14ac:dyDescent="0.35">
      <c r="A4099" s="116"/>
      <c r="C4099" s="116"/>
      <c r="D4099" s="116"/>
      <c r="M4099" s="116"/>
    </row>
    <row r="4100" spans="1:13" x14ac:dyDescent="0.35">
      <c r="A4100" s="116"/>
      <c r="C4100" s="116"/>
      <c r="D4100" s="116"/>
      <c r="M4100" s="116"/>
    </row>
    <row r="4101" spans="1:13" x14ac:dyDescent="0.35">
      <c r="A4101" s="116"/>
      <c r="C4101" s="116"/>
      <c r="D4101" s="116"/>
      <c r="M4101" s="116"/>
    </row>
    <row r="4102" spans="1:13" x14ac:dyDescent="0.35">
      <c r="A4102" s="116"/>
      <c r="C4102" s="116"/>
      <c r="D4102" s="116"/>
      <c r="M4102" s="116"/>
    </row>
    <row r="4103" spans="1:13" x14ac:dyDescent="0.35">
      <c r="A4103" s="116"/>
      <c r="C4103" s="116"/>
      <c r="D4103" s="116"/>
      <c r="M4103" s="116"/>
    </row>
    <row r="4104" spans="1:13" x14ac:dyDescent="0.35">
      <c r="A4104" s="116"/>
      <c r="C4104" s="116"/>
      <c r="D4104" s="116"/>
      <c r="M4104" s="116"/>
    </row>
    <row r="4105" spans="1:13" x14ac:dyDescent="0.35">
      <c r="A4105" s="116"/>
      <c r="C4105" s="116"/>
      <c r="D4105" s="116"/>
      <c r="M4105" s="116"/>
    </row>
    <row r="4106" spans="1:13" x14ac:dyDescent="0.35">
      <c r="A4106" s="116"/>
      <c r="C4106" s="116"/>
      <c r="D4106" s="116"/>
      <c r="M4106" s="116"/>
    </row>
    <row r="4107" spans="1:13" x14ac:dyDescent="0.35">
      <c r="A4107" s="116"/>
      <c r="C4107" s="116"/>
      <c r="D4107" s="116"/>
      <c r="M4107" s="116"/>
    </row>
    <row r="4108" spans="1:13" x14ac:dyDescent="0.35">
      <c r="A4108" s="116"/>
      <c r="C4108" s="116"/>
      <c r="D4108" s="116"/>
      <c r="M4108" s="116"/>
    </row>
    <row r="4109" spans="1:13" x14ac:dyDescent="0.35">
      <c r="A4109" s="116"/>
      <c r="C4109" s="116"/>
      <c r="D4109" s="116"/>
      <c r="M4109" s="116"/>
    </row>
    <row r="4110" spans="1:13" x14ac:dyDescent="0.35">
      <c r="A4110" s="116"/>
      <c r="C4110" s="116"/>
      <c r="D4110" s="116"/>
      <c r="M4110" s="116"/>
    </row>
    <row r="4111" spans="1:13" x14ac:dyDescent="0.35">
      <c r="A4111" s="116"/>
      <c r="C4111" s="116"/>
      <c r="D4111" s="116"/>
      <c r="M4111" s="116"/>
    </row>
    <row r="4112" spans="1:13" x14ac:dyDescent="0.35">
      <c r="A4112" s="116"/>
      <c r="C4112" s="116"/>
      <c r="D4112" s="116"/>
      <c r="M4112" s="116"/>
    </row>
    <row r="4113" spans="1:13" x14ac:dyDescent="0.35">
      <c r="A4113" s="116"/>
      <c r="C4113" s="116"/>
      <c r="D4113" s="116"/>
      <c r="M4113" s="116"/>
    </row>
    <row r="4114" spans="1:13" x14ac:dyDescent="0.35">
      <c r="A4114" s="116"/>
      <c r="C4114" s="116"/>
      <c r="D4114" s="116"/>
      <c r="M4114" s="116"/>
    </row>
    <row r="4115" spans="1:13" x14ac:dyDescent="0.35">
      <c r="A4115" s="116"/>
      <c r="C4115" s="116"/>
      <c r="D4115" s="116"/>
      <c r="M4115" s="116"/>
    </row>
    <row r="4116" spans="1:13" x14ac:dyDescent="0.35">
      <c r="A4116" s="116"/>
      <c r="C4116" s="116"/>
      <c r="D4116" s="116"/>
      <c r="M4116" s="116"/>
    </row>
    <row r="4117" spans="1:13" x14ac:dyDescent="0.35">
      <c r="A4117" s="116"/>
      <c r="C4117" s="116"/>
      <c r="D4117" s="116"/>
      <c r="M4117" s="116"/>
    </row>
    <row r="4118" spans="1:13" x14ac:dyDescent="0.35">
      <c r="A4118" s="116"/>
      <c r="C4118" s="116"/>
      <c r="D4118" s="116"/>
      <c r="M4118" s="116"/>
    </row>
    <row r="4119" spans="1:13" x14ac:dyDescent="0.35">
      <c r="A4119" s="116"/>
      <c r="C4119" s="116"/>
      <c r="D4119" s="116"/>
      <c r="M4119" s="116"/>
    </row>
    <row r="4120" spans="1:13" x14ac:dyDescent="0.35">
      <c r="A4120" s="116"/>
      <c r="C4120" s="116"/>
      <c r="D4120" s="116"/>
      <c r="M4120" s="116"/>
    </row>
    <row r="4121" spans="1:13" x14ac:dyDescent="0.35">
      <c r="A4121" s="116"/>
      <c r="C4121" s="116"/>
      <c r="D4121" s="116"/>
      <c r="M4121" s="116"/>
    </row>
    <row r="4122" spans="1:13" x14ac:dyDescent="0.35">
      <c r="A4122" s="116"/>
      <c r="C4122" s="116"/>
      <c r="D4122" s="116"/>
      <c r="M4122" s="116"/>
    </row>
    <row r="4123" spans="1:13" x14ac:dyDescent="0.35">
      <c r="A4123" s="116"/>
      <c r="C4123" s="116"/>
      <c r="D4123" s="116"/>
      <c r="M4123" s="116"/>
    </row>
    <row r="4124" spans="1:13" x14ac:dyDescent="0.35">
      <c r="A4124" s="116"/>
      <c r="C4124" s="116"/>
      <c r="D4124" s="116"/>
      <c r="M4124" s="116"/>
    </row>
    <row r="4125" spans="1:13" x14ac:dyDescent="0.35">
      <c r="A4125" s="116"/>
      <c r="C4125" s="116"/>
      <c r="D4125" s="116"/>
      <c r="M4125" s="116"/>
    </row>
    <row r="4126" spans="1:13" x14ac:dyDescent="0.35">
      <c r="A4126" s="116"/>
      <c r="C4126" s="116"/>
      <c r="D4126" s="116"/>
      <c r="M4126" s="116"/>
    </row>
    <row r="4127" spans="1:13" x14ac:dyDescent="0.35">
      <c r="A4127" s="116"/>
      <c r="C4127" s="116"/>
      <c r="D4127" s="116"/>
      <c r="M4127" s="116"/>
    </row>
    <row r="4128" spans="1:13" x14ac:dyDescent="0.35">
      <c r="A4128" s="116"/>
      <c r="C4128" s="116"/>
      <c r="D4128" s="116"/>
      <c r="M4128" s="116"/>
    </row>
    <row r="4129" spans="1:13" x14ac:dyDescent="0.35">
      <c r="A4129" s="116"/>
      <c r="C4129" s="116"/>
      <c r="D4129" s="116"/>
      <c r="M4129" s="116"/>
    </row>
    <row r="4130" spans="1:13" x14ac:dyDescent="0.35">
      <c r="A4130" s="116"/>
      <c r="C4130" s="116"/>
      <c r="D4130" s="116"/>
      <c r="M4130" s="116"/>
    </row>
    <row r="4131" spans="1:13" x14ac:dyDescent="0.35">
      <c r="A4131" s="116"/>
      <c r="C4131" s="116"/>
      <c r="D4131" s="116"/>
      <c r="M4131" s="116"/>
    </row>
    <row r="4132" spans="1:13" x14ac:dyDescent="0.35">
      <c r="A4132" s="116"/>
      <c r="C4132" s="116"/>
      <c r="D4132" s="116"/>
      <c r="M4132" s="116"/>
    </row>
    <row r="4133" spans="1:13" x14ac:dyDescent="0.35">
      <c r="A4133" s="116"/>
      <c r="C4133" s="116"/>
      <c r="D4133" s="116"/>
      <c r="M4133" s="116"/>
    </row>
    <row r="4134" spans="1:13" x14ac:dyDescent="0.35">
      <c r="A4134" s="116"/>
      <c r="C4134" s="116"/>
      <c r="D4134" s="116"/>
      <c r="M4134" s="116"/>
    </row>
    <row r="4135" spans="1:13" x14ac:dyDescent="0.35">
      <c r="A4135" s="116"/>
      <c r="C4135" s="116"/>
      <c r="D4135" s="116"/>
      <c r="M4135" s="116"/>
    </row>
    <row r="4136" spans="1:13" x14ac:dyDescent="0.35">
      <c r="A4136" s="116"/>
      <c r="C4136" s="116"/>
      <c r="D4136" s="116"/>
      <c r="M4136" s="116"/>
    </row>
    <row r="4137" spans="1:13" x14ac:dyDescent="0.35">
      <c r="A4137" s="116"/>
      <c r="C4137" s="116"/>
      <c r="D4137" s="116"/>
      <c r="M4137" s="116"/>
    </row>
    <row r="4138" spans="1:13" x14ac:dyDescent="0.35">
      <c r="A4138" s="116"/>
      <c r="C4138" s="116"/>
      <c r="D4138" s="116"/>
      <c r="M4138" s="116"/>
    </row>
    <row r="4139" spans="1:13" x14ac:dyDescent="0.35">
      <c r="A4139" s="116"/>
      <c r="C4139" s="116"/>
      <c r="D4139" s="116"/>
      <c r="M4139" s="116"/>
    </row>
    <row r="4140" spans="1:13" x14ac:dyDescent="0.35">
      <c r="A4140" s="116"/>
      <c r="C4140" s="116"/>
      <c r="D4140" s="116"/>
      <c r="M4140" s="116"/>
    </row>
    <row r="4141" spans="1:13" x14ac:dyDescent="0.35">
      <c r="A4141" s="116"/>
      <c r="C4141" s="116"/>
      <c r="D4141" s="116"/>
      <c r="M4141" s="116"/>
    </row>
    <row r="4142" spans="1:13" x14ac:dyDescent="0.35">
      <c r="A4142" s="116"/>
      <c r="C4142" s="116"/>
      <c r="D4142" s="116"/>
      <c r="M4142" s="116"/>
    </row>
    <row r="4143" spans="1:13" x14ac:dyDescent="0.35">
      <c r="A4143" s="116"/>
      <c r="C4143" s="116"/>
      <c r="D4143" s="116"/>
      <c r="M4143" s="116"/>
    </row>
    <row r="4144" spans="1:13" x14ac:dyDescent="0.35">
      <c r="A4144" s="116"/>
      <c r="C4144" s="116"/>
      <c r="D4144" s="116"/>
      <c r="M4144" s="116"/>
    </row>
    <row r="4145" spans="1:13" x14ac:dyDescent="0.35">
      <c r="A4145" s="116"/>
      <c r="C4145" s="116"/>
      <c r="D4145" s="116"/>
      <c r="M4145" s="116"/>
    </row>
    <row r="4146" spans="1:13" x14ac:dyDescent="0.35">
      <c r="A4146" s="116"/>
      <c r="C4146" s="116"/>
      <c r="D4146" s="116"/>
      <c r="M4146" s="116"/>
    </row>
    <row r="4147" spans="1:13" x14ac:dyDescent="0.35">
      <c r="A4147" s="116"/>
      <c r="C4147" s="116"/>
      <c r="D4147" s="116"/>
      <c r="M4147" s="116"/>
    </row>
    <row r="4148" spans="1:13" x14ac:dyDescent="0.35">
      <c r="A4148" s="116"/>
      <c r="C4148" s="116"/>
      <c r="D4148" s="116"/>
      <c r="M4148" s="116"/>
    </row>
    <row r="4149" spans="1:13" x14ac:dyDescent="0.35">
      <c r="A4149" s="116"/>
      <c r="C4149" s="116"/>
      <c r="D4149" s="116"/>
      <c r="M4149" s="116"/>
    </row>
    <row r="4150" spans="1:13" x14ac:dyDescent="0.35">
      <c r="A4150" s="116"/>
      <c r="C4150" s="116"/>
      <c r="D4150" s="116"/>
      <c r="M4150" s="116"/>
    </row>
    <row r="4151" spans="1:13" x14ac:dyDescent="0.35">
      <c r="A4151" s="116"/>
      <c r="C4151" s="116"/>
      <c r="D4151" s="116"/>
      <c r="M4151" s="116"/>
    </row>
    <row r="4152" spans="1:13" x14ac:dyDescent="0.35">
      <c r="A4152" s="116"/>
      <c r="C4152" s="116"/>
      <c r="D4152" s="116"/>
      <c r="M4152" s="116"/>
    </row>
    <row r="4153" spans="1:13" x14ac:dyDescent="0.35">
      <c r="A4153" s="116"/>
      <c r="C4153" s="116"/>
      <c r="D4153" s="116"/>
      <c r="M4153" s="116"/>
    </row>
    <row r="4154" spans="1:13" x14ac:dyDescent="0.35">
      <c r="A4154" s="116"/>
      <c r="C4154" s="116"/>
      <c r="D4154" s="116"/>
      <c r="M4154" s="116"/>
    </row>
    <row r="4155" spans="1:13" x14ac:dyDescent="0.35">
      <c r="A4155" s="116"/>
      <c r="C4155" s="116"/>
      <c r="D4155" s="116"/>
      <c r="M4155" s="116"/>
    </row>
    <row r="4156" spans="1:13" x14ac:dyDescent="0.35">
      <c r="A4156" s="116"/>
      <c r="C4156" s="116"/>
      <c r="D4156" s="116"/>
      <c r="M4156" s="116"/>
    </row>
    <row r="4157" spans="1:13" x14ac:dyDescent="0.35">
      <c r="A4157" s="116"/>
      <c r="C4157" s="116"/>
      <c r="D4157" s="116"/>
      <c r="M4157" s="116"/>
    </row>
    <row r="4158" spans="1:13" x14ac:dyDescent="0.35">
      <c r="A4158" s="116"/>
      <c r="C4158" s="116"/>
      <c r="D4158" s="116"/>
      <c r="M4158" s="116"/>
    </row>
    <row r="4159" spans="1:13" x14ac:dyDescent="0.35">
      <c r="A4159" s="116"/>
      <c r="C4159" s="116"/>
      <c r="D4159" s="116"/>
      <c r="M4159" s="116"/>
    </row>
    <row r="4160" spans="1:13" x14ac:dyDescent="0.35">
      <c r="A4160" s="116"/>
      <c r="C4160" s="116"/>
      <c r="D4160" s="116"/>
      <c r="M4160" s="116"/>
    </row>
    <row r="4161" spans="1:13" x14ac:dyDescent="0.35">
      <c r="A4161" s="116"/>
      <c r="C4161" s="116"/>
      <c r="D4161" s="116"/>
      <c r="M4161" s="116"/>
    </row>
    <row r="4162" spans="1:13" x14ac:dyDescent="0.35">
      <c r="A4162" s="116"/>
      <c r="C4162" s="116"/>
      <c r="D4162" s="116"/>
      <c r="M4162" s="116"/>
    </row>
    <row r="4163" spans="1:13" x14ac:dyDescent="0.35">
      <c r="A4163" s="116"/>
      <c r="C4163" s="116"/>
      <c r="D4163" s="116"/>
      <c r="M4163" s="116"/>
    </row>
    <row r="4164" spans="1:13" x14ac:dyDescent="0.35">
      <c r="A4164" s="116"/>
      <c r="C4164" s="116"/>
      <c r="D4164" s="116"/>
      <c r="M4164" s="116"/>
    </row>
    <row r="4165" spans="1:13" x14ac:dyDescent="0.35">
      <c r="A4165" s="116"/>
      <c r="C4165" s="116"/>
      <c r="D4165" s="116"/>
      <c r="M4165" s="116"/>
    </row>
    <row r="4166" spans="1:13" x14ac:dyDescent="0.35">
      <c r="A4166" s="116"/>
      <c r="C4166" s="116"/>
      <c r="D4166" s="116"/>
      <c r="M4166" s="116"/>
    </row>
    <row r="4167" spans="1:13" x14ac:dyDescent="0.35">
      <c r="A4167" s="116"/>
      <c r="C4167" s="116"/>
      <c r="D4167" s="116"/>
      <c r="M4167" s="116"/>
    </row>
    <row r="4168" spans="1:13" x14ac:dyDescent="0.35">
      <c r="A4168" s="116"/>
      <c r="C4168" s="116"/>
      <c r="D4168" s="116"/>
      <c r="M4168" s="116"/>
    </row>
    <row r="4169" spans="1:13" x14ac:dyDescent="0.35">
      <c r="A4169" s="116"/>
      <c r="C4169" s="116"/>
      <c r="D4169" s="116"/>
      <c r="M4169" s="116"/>
    </row>
    <row r="4170" spans="1:13" x14ac:dyDescent="0.35">
      <c r="A4170" s="116"/>
      <c r="C4170" s="116"/>
      <c r="D4170" s="116"/>
      <c r="M4170" s="116"/>
    </row>
    <row r="4171" spans="1:13" x14ac:dyDescent="0.35">
      <c r="A4171" s="116"/>
      <c r="C4171" s="116"/>
      <c r="D4171" s="116"/>
      <c r="M4171" s="116"/>
    </row>
    <row r="4172" spans="1:13" x14ac:dyDescent="0.35">
      <c r="A4172" s="116"/>
      <c r="C4172" s="116"/>
      <c r="D4172" s="116"/>
      <c r="M4172" s="116"/>
    </row>
    <row r="4173" spans="1:13" x14ac:dyDescent="0.35">
      <c r="A4173" s="116"/>
      <c r="C4173" s="116"/>
      <c r="D4173" s="116"/>
      <c r="M4173" s="116"/>
    </row>
    <row r="4174" spans="1:13" x14ac:dyDescent="0.35">
      <c r="A4174" s="116"/>
      <c r="C4174" s="116"/>
      <c r="D4174" s="116"/>
      <c r="M4174" s="116"/>
    </row>
    <row r="4175" spans="1:13" x14ac:dyDescent="0.35">
      <c r="A4175" s="116"/>
      <c r="C4175" s="116"/>
      <c r="D4175" s="116"/>
      <c r="M4175" s="116"/>
    </row>
    <row r="4176" spans="1:13" x14ac:dyDescent="0.35">
      <c r="A4176" s="116"/>
      <c r="C4176" s="116"/>
      <c r="D4176" s="116"/>
      <c r="M4176" s="116"/>
    </row>
    <row r="4177" spans="1:13" x14ac:dyDescent="0.35">
      <c r="A4177" s="116"/>
      <c r="C4177" s="116"/>
      <c r="D4177" s="116"/>
      <c r="M4177" s="116"/>
    </row>
    <row r="4178" spans="1:13" x14ac:dyDescent="0.35">
      <c r="A4178" s="116"/>
      <c r="C4178" s="116"/>
      <c r="D4178" s="116"/>
      <c r="M4178" s="116"/>
    </row>
    <row r="4179" spans="1:13" x14ac:dyDescent="0.35">
      <c r="A4179" s="116"/>
      <c r="C4179" s="116"/>
      <c r="D4179" s="116"/>
      <c r="M4179" s="116"/>
    </row>
    <row r="4180" spans="1:13" x14ac:dyDescent="0.35">
      <c r="A4180" s="116"/>
      <c r="C4180" s="116"/>
      <c r="D4180" s="116"/>
      <c r="M4180" s="116"/>
    </row>
    <row r="4181" spans="1:13" x14ac:dyDescent="0.35">
      <c r="A4181" s="116"/>
      <c r="C4181" s="116"/>
      <c r="D4181" s="116"/>
      <c r="M4181" s="116"/>
    </row>
    <row r="4182" spans="1:13" x14ac:dyDescent="0.35">
      <c r="A4182" s="116"/>
      <c r="C4182" s="116"/>
      <c r="D4182" s="116"/>
      <c r="M4182" s="116"/>
    </row>
    <row r="4183" spans="1:13" x14ac:dyDescent="0.35">
      <c r="A4183" s="116"/>
      <c r="C4183" s="116"/>
      <c r="D4183" s="116"/>
      <c r="M4183" s="116"/>
    </row>
    <row r="4184" spans="1:13" x14ac:dyDescent="0.35">
      <c r="A4184" s="116"/>
      <c r="C4184" s="116"/>
      <c r="D4184" s="116"/>
      <c r="M4184" s="116"/>
    </row>
    <row r="4185" spans="1:13" x14ac:dyDescent="0.35">
      <c r="A4185" s="116"/>
      <c r="C4185" s="116"/>
      <c r="D4185" s="116"/>
      <c r="M4185" s="116"/>
    </row>
    <row r="4186" spans="1:13" x14ac:dyDescent="0.35">
      <c r="A4186" s="116"/>
      <c r="C4186" s="116"/>
      <c r="D4186" s="116"/>
      <c r="M4186" s="116"/>
    </row>
    <row r="4187" spans="1:13" x14ac:dyDescent="0.35">
      <c r="A4187" s="116"/>
      <c r="C4187" s="116"/>
      <c r="D4187" s="116"/>
      <c r="M4187" s="116"/>
    </row>
    <row r="4188" spans="1:13" x14ac:dyDescent="0.35">
      <c r="A4188" s="116"/>
      <c r="C4188" s="116"/>
      <c r="D4188" s="116"/>
      <c r="M4188" s="116"/>
    </row>
    <row r="4189" spans="1:13" x14ac:dyDescent="0.35">
      <c r="A4189" s="116"/>
      <c r="C4189" s="116"/>
      <c r="D4189" s="116"/>
      <c r="M4189" s="116"/>
    </row>
    <row r="4190" spans="1:13" x14ac:dyDescent="0.35">
      <c r="A4190" s="116"/>
      <c r="C4190" s="116"/>
      <c r="D4190" s="116"/>
      <c r="M4190" s="116"/>
    </row>
    <row r="4191" spans="1:13" x14ac:dyDescent="0.35">
      <c r="A4191" s="116"/>
      <c r="C4191" s="116"/>
      <c r="D4191" s="116"/>
      <c r="M4191" s="116"/>
    </row>
    <row r="4192" spans="1:13" x14ac:dyDescent="0.35">
      <c r="A4192" s="116"/>
      <c r="C4192" s="116"/>
      <c r="D4192" s="116"/>
      <c r="M4192" s="116"/>
    </row>
    <row r="4193" spans="1:13" x14ac:dyDescent="0.35">
      <c r="A4193" s="116"/>
      <c r="C4193" s="116"/>
      <c r="D4193" s="116"/>
      <c r="M4193" s="116"/>
    </row>
    <row r="4194" spans="1:13" x14ac:dyDescent="0.35">
      <c r="A4194" s="116"/>
      <c r="C4194" s="116"/>
      <c r="D4194" s="116"/>
      <c r="M4194" s="116"/>
    </row>
    <row r="4195" spans="1:13" x14ac:dyDescent="0.35">
      <c r="A4195" s="116"/>
      <c r="C4195" s="116"/>
      <c r="D4195" s="116"/>
      <c r="M4195" s="116"/>
    </row>
    <row r="4196" spans="1:13" x14ac:dyDescent="0.35">
      <c r="A4196" s="116"/>
      <c r="C4196" s="116"/>
      <c r="D4196" s="116"/>
      <c r="M4196" s="116"/>
    </row>
    <row r="4197" spans="1:13" x14ac:dyDescent="0.35">
      <c r="A4197" s="116"/>
      <c r="C4197" s="116"/>
      <c r="D4197" s="116"/>
      <c r="M4197" s="116"/>
    </row>
    <row r="4198" spans="1:13" x14ac:dyDescent="0.35">
      <c r="A4198" s="116"/>
      <c r="C4198" s="116"/>
      <c r="D4198" s="116"/>
      <c r="M4198" s="116"/>
    </row>
    <row r="4199" spans="1:13" x14ac:dyDescent="0.35">
      <c r="A4199" s="116"/>
      <c r="C4199" s="116"/>
      <c r="D4199" s="116"/>
      <c r="M4199" s="116"/>
    </row>
    <row r="4200" spans="1:13" x14ac:dyDescent="0.35">
      <c r="A4200" s="116"/>
      <c r="C4200" s="116"/>
      <c r="D4200" s="116"/>
      <c r="M4200" s="116"/>
    </row>
    <row r="4201" spans="1:13" x14ac:dyDescent="0.35">
      <c r="A4201" s="116"/>
      <c r="C4201" s="116"/>
      <c r="D4201" s="116"/>
      <c r="M4201" s="116"/>
    </row>
    <row r="4202" spans="1:13" x14ac:dyDescent="0.35">
      <c r="A4202" s="116"/>
      <c r="C4202" s="116"/>
      <c r="D4202" s="116"/>
      <c r="M4202" s="116"/>
    </row>
    <row r="4203" spans="1:13" x14ac:dyDescent="0.35">
      <c r="A4203" s="116"/>
      <c r="C4203" s="116"/>
      <c r="D4203" s="116"/>
      <c r="M4203" s="116"/>
    </row>
    <row r="4204" spans="1:13" x14ac:dyDescent="0.35">
      <c r="A4204" s="116"/>
      <c r="C4204" s="116"/>
      <c r="D4204" s="116"/>
      <c r="M4204" s="116"/>
    </row>
    <row r="4205" spans="1:13" x14ac:dyDescent="0.35">
      <c r="A4205" s="116"/>
      <c r="C4205" s="116"/>
      <c r="D4205" s="116"/>
      <c r="M4205" s="116"/>
    </row>
    <row r="4206" spans="1:13" x14ac:dyDescent="0.35">
      <c r="A4206" s="116"/>
      <c r="C4206" s="116"/>
      <c r="D4206" s="116"/>
      <c r="M4206" s="116"/>
    </row>
    <row r="4207" spans="1:13" x14ac:dyDescent="0.35">
      <c r="A4207" s="116"/>
      <c r="C4207" s="116"/>
      <c r="D4207" s="116"/>
      <c r="M4207" s="116"/>
    </row>
    <row r="4208" spans="1:13" x14ac:dyDescent="0.35">
      <c r="A4208" s="116"/>
      <c r="C4208" s="116"/>
      <c r="D4208" s="116"/>
      <c r="M4208" s="116"/>
    </row>
    <row r="4209" spans="1:13" x14ac:dyDescent="0.35">
      <c r="A4209" s="116"/>
      <c r="C4209" s="116"/>
      <c r="D4209" s="116"/>
      <c r="M4209" s="116"/>
    </row>
    <row r="4210" spans="1:13" x14ac:dyDescent="0.35">
      <c r="A4210" s="116"/>
      <c r="C4210" s="116"/>
      <c r="D4210" s="116"/>
      <c r="M4210" s="116"/>
    </row>
    <row r="4211" spans="1:13" x14ac:dyDescent="0.35">
      <c r="A4211" s="116"/>
      <c r="C4211" s="116"/>
      <c r="D4211" s="116"/>
      <c r="M4211" s="116"/>
    </row>
    <row r="4212" spans="1:13" x14ac:dyDescent="0.35">
      <c r="A4212" s="116"/>
      <c r="C4212" s="116"/>
      <c r="D4212" s="116"/>
      <c r="M4212" s="116"/>
    </row>
    <row r="4213" spans="1:13" x14ac:dyDescent="0.35">
      <c r="A4213" s="116"/>
      <c r="C4213" s="116"/>
      <c r="D4213" s="116"/>
      <c r="M4213" s="116"/>
    </row>
    <row r="4214" spans="1:13" x14ac:dyDescent="0.35">
      <c r="A4214" s="116"/>
      <c r="C4214" s="116"/>
      <c r="D4214" s="116"/>
      <c r="M4214" s="116"/>
    </row>
    <row r="4215" spans="1:13" x14ac:dyDescent="0.35">
      <c r="A4215" s="116"/>
      <c r="C4215" s="116"/>
      <c r="D4215" s="116"/>
      <c r="M4215" s="116"/>
    </row>
    <row r="4216" spans="1:13" x14ac:dyDescent="0.35">
      <c r="A4216" s="116"/>
      <c r="C4216" s="116"/>
      <c r="D4216" s="116"/>
      <c r="M4216" s="116"/>
    </row>
    <row r="4217" spans="1:13" x14ac:dyDescent="0.35">
      <c r="A4217" s="116"/>
      <c r="C4217" s="116"/>
      <c r="D4217" s="116"/>
      <c r="M4217" s="116"/>
    </row>
    <row r="4218" spans="1:13" x14ac:dyDescent="0.35">
      <c r="A4218" s="116"/>
      <c r="C4218" s="116"/>
      <c r="D4218" s="116"/>
      <c r="M4218" s="116"/>
    </row>
    <row r="4219" spans="1:13" x14ac:dyDescent="0.35">
      <c r="A4219" s="116"/>
      <c r="C4219" s="116"/>
      <c r="D4219" s="116"/>
      <c r="M4219" s="116"/>
    </row>
    <row r="4220" spans="1:13" x14ac:dyDescent="0.35">
      <c r="A4220" s="116"/>
      <c r="C4220" s="116"/>
      <c r="D4220" s="116"/>
      <c r="M4220" s="116"/>
    </row>
    <row r="4221" spans="1:13" x14ac:dyDescent="0.35">
      <c r="A4221" s="116"/>
      <c r="C4221" s="116"/>
      <c r="D4221" s="116"/>
      <c r="M4221" s="116"/>
    </row>
    <row r="4222" spans="1:13" x14ac:dyDescent="0.35">
      <c r="A4222" s="116"/>
      <c r="C4222" s="116"/>
      <c r="D4222" s="116"/>
      <c r="M4222" s="116"/>
    </row>
    <row r="4223" spans="1:13" x14ac:dyDescent="0.35">
      <c r="A4223" s="116"/>
      <c r="C4223" s="116"/>
      <c r="D4223" s="116"/>
      <c r="M4223" s="116"/>
    </row>
    <row r="4224" spans="1:13" x14ac:dyDescent="0.35">
      <c r="A4224" s="116"/>
      <c r="C4224" s="116"/>
      <c r="D4224" s="116"/>
      <c r="M4224" s="116"/>
    </row>
    <row r="4225" spans="1:13" x14ac:dyDescent="0.35">
      <c r="A4225" s="116"/>
      <c r="C4225" s="116"/>
      <c r="D4225" s="116"/>
      <c r="M4225" s="116"/>
    </row>
    <row r="4226" spans="1:13" x14ac:dyDescent="0.35">
      <c r="A4226" s="116"/>
      <c r="C4226" s="116"/>
      <c r="D4226" s="116"/>
      <c r="M4226" s="116"/>
    </row>
    <row r="4227" spans="1:13" x14ac:dyDescent="0.35">
      <c r="A4227" s="116"/>
      <c r="C4227" s="116"/>
      <c r="D4227" s="116"/>
      <c r="M4227" s="116"/>
    </row>
    <row r="4228" spans="1:13" x14ac:dyDescent="0.35">
      <c r="A4228" s="116"/>
      <c r="C4228" s="116"/>
      <c r="D4228" s="116"/>
      <c r="M4228" s="116"/>
    </row>
    <row r="4229" spans="1:13" x14ac:dyDescent="0.35">
      <c r="A4229" s="116"/>
      <c r="C4229" s="116"/>
      <c r="D4229" s="116"/>
      <c r="M4229" s="116"/>
    </row>
    <row r="4230" spans="1:13" x14ac:dyDescent="0.35">
      <c r="A4230" s="116"/>
      <c r="C4230" s="116"/>
      <c r="D4230" s="116"/>
      <c r="M4230" s="116"/>
    </row>
    <row r="4231" spans="1:13" x14ac:dyDescent="0.35">
      <c r="A4231" s="116"/>
      <c r="C4231" s="116"/>
      <c r="D4231" s="116"/>
      <c r="M4231" s="116"/>
    </row>
    <row r="4232" spans="1:13" x14ac:dyDescent="0.35">
      <c r="A4232" s="116"/>
      <c r="C4232" s="116"/>
      <c r="D4232" s="116"/>
      <c r="M4232" s="116"/>
    </row>
    <row r="4233" spans="1:13" x14ac:dyDescent="0.35">
      <c r="A4233" s="116"/>
      <c r="C4233" s="116"/>
      <c r="D4233" s="116"/>
      <c r="M4233" s="116"/>
    </row>
    <row r="4234" spans="1:13" x14ac:dyDescent="0.35">
      <c r="A4234" s="116"/>
      <c r="C4234" s="116"/>
      <c r="D4234" s="116"/>
      <c r="M4234" s="116"/>
    </row>
    <row r="4235" spans="1:13" x14ac:dyDescent="0.35">
      <c r="A4235" s="116"/>
      <c r="C4235" s="116"/>
      <c r="D4235" s="116"/>
      <c r="M4235" s="116"/>
    </row>
    <row r="4236" spans="1:13" x14ac:dyDescent="0.35">
      <c r="A4236" s="116"/>
      <c r="C4236" s="116"/>
      <c r="D4236" s="116"/>
      <c r="M4236" s="116"/>
    </row>
    <row r="4237" spans="1:13" x14ac:dyDescent="0.35">
      <c r="A4237" s="116"/>
      <c r="C4237" s="116"/>
      <c r="D4237" s="116"/>
      <c r="M4237" s="116"/>
    </row>
    <row r="4238" spans="1:13" x14ac:dyDescent="0.35">
      <c r="A4238" s="116"/>
      <c r="C4238" s="116"/>
      <c r="D4238" s="116"/>
      <c r="M4238" s="116"/>
    </row>
    <row r="4239" spans="1:13" x14ac:dyDescent="0.35">
      <c r="A4239" s="116"/>
      <c r="C4239" s="116"/>
      <c r="D4239" s="116"/>
      <c r="M4239" s="116"/>
    </row>
    <row r="4240" spans="1:13" x14ac:dyDescent="0.35">
      <c r="A4240" s="116"/>
      <c r="C4240" s="116"/>
      <c r="D4240" s="116"/>
      <c r="M4240" s="116"/>
    </row>
    <row r="4241" spans="1:13" x14ac:dyDescent="0.35">
      <c r="A4241" s="116"/>
      <c r="C4241" s="116"/>
      <c r="D4241" s="116"/>
      <c r="M4241" s="116"/>
    </row>
    <row r="4242" spans="1:13" x14ac:dyDescent="0.35">
      <c r="A4242" s="116"/>
      <c r="C4242" s="116"/>
      <c r="D4242" s="116"/>
      <c r="M4242" s="116"/>
    </row>
    <row r="4243" spans="1:13" x14ac:dyDescent="0.35">
      <c r="A4243" s="116"/>
      <c r="C4243" s="116"/>
      <c r="D4243" s="116"/>
      <c r="M4243" s="116"/>
    </row>
    <row r="4244" spans="1:13" x14ac:dyDescent="0.35">
      <c r="A4244" s="116"/>
      <c r="C4244" s="116"/>
      <c r="D4244" s="116"/>
      <c r="M4244" s="116"/>
    </row>
    <row r="4245" spans="1:13" x14ac:dyDescent="0.35">
      <c r="A4245" s="116"/>
      <c r="C4245" s="116"/>
      <c r="D4245" s="116"/>
      <c r="M4245" s="116"/>
    </row>
    <row r="4246" spans="1:13" x14ac:dyDescent="0.35">
      <c r="A4246" s="116"/>
      <c r="C4246" s="116"/>
      <c r="D4246" s="116"/>
      <c r="M4246" s="116"/>
    </row>
    <row r="4247" spans="1:13" x14ac:dyDescent="0.35">
      <c r="A4247" s="116"/>
      <c r="C4247" s="116"/>
      <c r="D4247" s="116"/>
      <c r="M4247" s="116"/>
    </row>
    <row r="4248" spans="1:13" x14ac:dyDescent="0.35">
      <c r="A4248" s="116"/>
      <c r="C4248" s="116"/>
      <c r="D4248" s="116"/>
      <c r="M4248" s="116"/>
    </row>
    <row r="4249" spans="1:13" x14ac:dyDescent="0.35">
      <c r="A4249" s="116"/>
      <c r="C4249" s="116"/>
      <c r="D4249" s="116"/>
      <c r="M4249" s="116"/>
    </row>
    <row r="4250" spans="1:13" x14ac:dyDescent="0.35">
      <c r="A4250" s="116"/>
      <c r="C4250" s="116"/>
      <c r="D4250" s="116"/>
      <c r="M4250" s="116"/>
    </row>
    <row r="4251" spans="1:13" x14ac:dyDescent="0.35">
      <c r="A4251" s="116"/>
      <c r="C4251" s="116"/>
      <c r="D4251" s="116"/>
      <c r="M4251" s="116"/>
    </row>
    <row r="4252" spans="1:13" x14ac:dyDescent="0.35">
      <c r="A4252" s="116"/>
      <c r="C4252" s="116"/>
      <c r="D4252" s="116"/>
      <c r="M4252" s="116"/>
    </row>
    <row r="4253" spans="1:13" x14ac:dyDescent="0.35">
      <c r="A4253" s="116"/>
      <c r="C4253" s="116"/>
      <c r="D4253" s="116"/>
      <c r="M4253" s="116"/>
    </row>
    <row r="4254" spans="1:13" x14ac:dyDescent="0.35">
      <c r="A4254" s="116"/>
      <c r="C4254" s="116"/>
      <c r="D4254" s="116"/>
      <c r="M4254" s="116"/>
    </row>
    <row r="4255" spans="1:13" x14ac:dyDescent="0.35">
      <c r="A4255" s="116"/>
      <c r="C4255" s="116"/>
      <c r="D4255" s="116"/>
      <c r="M4255" s="116"/>
    </row>
    <row r="4256" spans="1:13" x14ac:dyDescent="0.35">
      <c r="A4256" s="116"/>
      <c r="C4256" s="116"/>
      <c r="D4256" s="116"/>
      <c r="M4256" s="116"/>
    </row>
    <row r="4257" spans="1:13" x14ac:dyDescent="0.35">
      <c r="A4257" s="116"/>
      <c r="C4257" s="116"/>
      <c r="D4257" s="116"/>
      <c r="M4257" s="116"/>
    </row>
    <row r="4258" spans="1:13" x14ac:dyDescent="0.35">
      <c r="A4258" s="116"/>
      <c r="C4258" s="116"/>
      <c r="D4258" s="116"/>
      <c r="M4258" s="116"/>
    </row>
    <row r="4259" spans="1:13" x14ac:dyDescent="0.35">
      <c r="A4259" s="116"/>
      <c r="C4259" s="116"/>
      <c r="D4259" s="116"/>
      <c r="M4259" s="116"/>
    </row>
    <row r="4260" spans="1:13" x14ac:dyDescent="0.35">
      <c r="A4260" s="116"/>
      <c r="C4260" s="116"/>
      <c r="D4260" s="116"/>
      <c r="M4260" s="116"/>
    </row>
    <row r="4261" spans="1:13" x14ac:dyDescent="0.35">
      <c r="A4261" s="116"/>
      <c r="C4261" s="116"/>
      <c r="D4261" s="116"/>
      <c r="M4261" s="116"/>
    </row>
    <row r="4262" spans="1:13" x14ac:dyDescent="0.35">
      <c r="A4262" s="116"/>
      <c r="C4262" s="116"/>
      <c r="D4262" s="116"/>
      <c r="M4262" s="116"/>
    </row>
    <row r="4263" spans="1:13" x14ac:dyDescent="0.35">
      <c r="A4263" s="116"/>
      <c r="C4263" s="116"/>
      <c r="D4263" s="116"/>
      <c r="M4263" s="116"/>
    </row>
    <row r="4264" spans="1:13" x14ac:dyDescent="0.35">
      <c r="A4264" s="116"/>
      <c r="C4264" s="116"/>
      <c r="D4264" s="116"/>
      <c r="M4264" s="116"/>
    </row>
    <row r="4265" spans="1:13" x14ac:dyDescent="0.35">
      <c r="A4265" s="116"/>
      <c r="C4265" s="116"/>
      <c r="D4265" s="116"/>
      <c r="M4265" s="116"/>
    </row>
    <row r="4266" spans="1:13" x14ac:dyDescent="0.35">
      <c r="A4266" s="116"/>
      <c r="C4266" s="116"/>
      <c r="D4266" s="116"/>
      <c r="M4266" s="116"/>
    </row>
    <row r="4267" spans="1:13" x14ac:dyDescent="0.35">
      <c r="A4267" s="116"/>
      <c r="C4267" s="116"/>
      <c r="D4267" s="116"/>
      <c r="M4267" s="116"/>
    </row>
    <row r="4268" spans="1:13" x14ac:dyDescent="0.35">
      <c r="A4268" s="116"/>
      <c r="C4268" s="116"/>
      <c r="D4268" s="116"/>
      <c r="M4268" s="116"/>
    </row>
    <row r="4269" spans="1:13" x14ac:dyDescent="0.35">
      <c r="A4269" s="116"/>
      <c r="C4269" s="116"/>
      <c r="D4269" s="116"/>
      <c r="M4269" s="116"/>
    </row>
    <row r="4270" spans="1:13" x14ac:dyDescent="0.35">
      <c r="A4270" s="116"/>
      <c r="C4270" s="116"/>
      <c r="D4270" s="116"/>
      <c r="M4270" s="116"/>
    </row>
    <row r="4271" spans="1:13" x14ac:dyDescent="0.35">
      <c r="A4271" s="116"/>
      <c r="C4271" s="116"/>
      <c r="D4271" s="116"/>
      <c r="M4271" s="116"/>
    </row>
    <row r="4272" spans="1:13" x14ac:dyDescent="0.35">
      <c r="A4272" s="116"/>
      <c r="C4272" s="116"/>
      <c r="D4272" s="116"/>
      <c r="M4272" s="116"/>
    </row>
    <row r="4273" spans="1:13" x14ac:dyDescent="0.35">
      <c r="A4273" s="116"/>
      <c r="C4273" s="116"/>
      <c r="D4273" s="116"/>
      <c r="M4273" s="116"/>
    </row>
    <row r="4274" spans="1:13" x14ac:dyDescent="0.35">
      <c r="A4274" s="116"/>
      <c r="C4274" s="116"/>
      <c r="D4274" s="116"/>
      <c r="M4274" s="116"/>
    </row>
    <row r="4275" spans="1:13" x14ac:dyDescent="0.35">
      <c r="A4275" s="116"/>
      <c r="C4275" s="116"/>
      <c r="D4275" s="116"/>
      <c r="M4275" s="116"/>
    </row>
    <row r="4276" spans="1:13" x14ac:dyDescent="0.35">
      <c r="A4276" s="116"/>
      <c r="C4276" s="116"/>
      <c r="D4276" s="116"/>
      <c r="M4276" s="116"/>
    </row>
    <row r="4277" spans="1:13" x14ac:dyDescent="0.35">
      <c r="A4277" s="116"/>
      <c r="C4277" s="116"/>
      <c r="D4277" s="116"/>
      <c r="M4277" s="116"/>
    </row>
    <row r="4278" spans="1:13" x14ac:dyDescent="0.35">
      <c r="A4278" s="116"/>
      <c r="C4278" s="116"/>
      <c r="D4278" s="116"/>
      <c r="M4278" s="116"/>
    </row>
    <row r="4279" spans="1:13" x14ac:dyDescent="0.35">
      <c r="A4279" s="116"/>
      <c r="C4279" s="116"/>
      <c r="D4279" s="116"/>
      <c r="M4279" s="116"/>
    </row>
    <row r="4280" spans="1:13" x14ac:dyDescent="0.35">
      <c r="A4280" s="116"/>
      <c r="C4280" s="116"/>
      <c r="D4280" s="116"/>
      <c r="M4280" s="116"/>
    </row>
    <row r="4281" spans="1:13" x14ac:dyDescent="0.35">
      <c r="A4281" s="116"/>
      <c r="C4281" s="116"/>
      <c r="D4281" s="116"/>
      <c r="M4281" s="116"/>
    </row>
    <row r="4282" spans="1:13" x14ac:dyDescent="0.35">
      <c r="A4282" s="116"/>
      <c r="C4282" s="116"/>
      <c r="D4282" s="116"/>
      <c r="M4282" s="116"/>
    </row>
    <row r="4283" spans="1:13" x14ac:dyDescent="0.35">
      <c r="A4283" s="116"/>
      <c r="C4283" s="116"/>
      <c r="D4283" s="116"/>
      <c r="M4283" s="116"/>
    </row>
    <row r="4284" spans="1:13" x14ac:dyDescent="0.35">
      <c r="A4284" s="116"/>
      <c r="C4284" s="116"/>
      <c r="D4284" s="116"/>
      <c r="M4284" s="116"/>
    </row>
    <row r="4285" spans="1:13" x14ac:dyDescent="0.35">
      <c r="A4285" s="116"/>
      <c r="C4285" s="116"/>
      <c r="D4285" s="116"/>
      <c r="M4285" s="116"/>
    </row>
    <row r="4286" spans="1:13" x14ac:dyDescent="0.35">
      <c r="A4286" s="116"/>
      <c r="C4286" s="116"/>
      <c r="D4286" s="116"/>
      <c r="M4286" s="116"/>
    </row>
    <row r="4287" spans="1:13" x14ac:dyDescent="0.35">
      <c r="A4287" s="116"/>
      <c r="C4287" s="116"/>
      <c r="D4287" s="116"/>
      <c r="M4287" s="116"/>
    </row>
    <row r="4288" spans="1:13" x14ac:dyDescent="0.35">
      <c r="A4288" s="116"/>
      <c r="C4288" s="116"/>
      <c r="D4288" s="116"/>
      <c r="M4288" s="116"/>
    </row>
    <row r="4289" spans="1:13" x14ac:dyDescent="0.35">
      <c r="A4289" s="116"/>
      <c r="C4289" s="116"/>
      <c r="D4289" s="116"/>
      <c r="M4289" s="116"/>
    </row>
    <row r="4290" spans="1:13" x14ac:dyDescent="0.35">
      <c r="A4290" s="116"/>
      <c r="C4290" s="116"/>
      <c r="D4290" s="116"/>
      <c r="M4290" s="116"/>
    </row>
    <row r="4291" spans="1:13" x14ac:dyDescent="0.35">
      <c r="A4291" s="116"/>
      <c r="C4291" s="116"/>
      <c r="D4291" s="116"/>
      <c r="M4291" s="116"/>
    </row>
    <row r="4292" spans="1:13" x14ac:dyDescent="0.35">
      <c r="A4292" s="116"/>
      <c r="C4292" s="116"/>
      <c r="D4292" s="116"/>
      <c r="M4292" s="116"/>
    </row>
    <row r="4293" spans="1:13" x14ac:dyDescent="0.35">
      <c r="A4293" s="116"/>
      <c r="C4293" s="116"/>
      <c r="D4293" s="116"/>
      <c r="M4293" s="116"/>
    </row>
    <row r="4294" spans="1:13" x14ac:dyDescent="0.35">
      <c r="A4294" s="116"/>
      <c r="C4294" s="116"/>
      <c r="D4294" s="116"/>
      <c r="M4294" s="116"/>
    </row>
    <row r="4295" spans="1:13" x14ac:dyDescent="0.35">
      <c r="A4295" s="116"/>
      <c r="C4295" s="116"/>
      <c r="D4295" s="116"/>
      <c r="M4295" s="116"/>
    </row>
    <row r="4296" spans="1:13" x14ac:dyDescent="0.35">
      <c r="A4296" s="116"/>
      <c r="C4296" s="116"/>
      <c r="D4296" s="116"/>
      <c r="M4296" s="116"/>
    </row>
    <row r="4297" spans="1:13" x14ac:dyDescent="0.35">
      <c r="A4297" s="116"/>
      <c r="C4297" s="116"/>
      <c r="D4297" s="116"/>
      <c r="M4297" s="116"/>
    </row>
    <row r="4298" spans="1:13" x14ac:dyDescent="0.35">
      <c r="A4298" s="116"/>
      <c r="C4298" s="116"/>
      <c r="D4298" s="116"/>
      <c r="M4298" s="116"/>
    </row>
    <row r="4299" spans="1:13" x14ac:dyDescent="0.35">
      <c r="A4299" s="116"/>
      <c r="C4299" s="116"/>
      <c r="D4299" s="116"/>
      <c r="M4299" s="116"/>
    </row>
    <row r="4300" spans="1:13" x14ac:dyDescent="0.35">
      <c r="A4300" s="116"/>
      <c r="C4300" s="116"/>
      <c r="D4300" s="116"/>
      <c r="M4300" s="116"/>
    </row>
    <row r="4301" spans="1:13" x14ac:dyDescent="0.35">
      <c r="A4301" s="116"/>
      <c r="C4301" s="116"/>
      <c r="D4301" s="116"/>
      <c r="M4301" s="116"/>
    </row>
    <row r="4302" spans="1:13" x14ac:dyDescent="0.35">
      <c r="A4302" s="116"/>
      <c r="C4302" s="116"/>
      <c r="D4302" s="116"/>
      <c r="M4302" s="116"/>
    </row>
    <row r="4303" spans="1:13" x14ac:dyDescent="0.35">
      <c r="A4303" s="116"/>
      <c r="C4303" s="116"/>
      <c r="D4303" s="116"/>
      <c r="M4303" s="116"/>
    </row>
    <row r="4304" spans="1:13" x14ac:dyDescent="0.35">
      <c r="A4304" s="116"/>
      <c r="C4304" s="116"/>
      <c r="D4304" s="116"/>
      <c r="M4304" s="116"/>
    </row>
    <row r="4305" spans="1:13" x14ac:dyDescent="0.35">
      <c r="A4305" s="116"/>
      <c r="C4305" s="116"/>
      <c r="D4305" s="116"/>
      <c r="M4305" s="116"/>
    </row>
    <row r="4306" spans="1:13" x14ac:dyDescent="0.35">
      <c r="A4306" s="116"/>
      <c r="C4306" s="116"/>
      <c r="D4306" s="116"/>
      <c r="M4306" s="116"/>
    </row>
    <row r="4307" spans="1:13" x14ac:dyDescent="0.35">
      <c r="A4307" s="116"/>
      <c r="C4307" s="116"/>
      <c r="D4307" s="116"/>
      <c r="M4307" s="116"/>
    </row>
    <row r="4308" spans="1:13" x14ac:dyDescent="0.35">
      <c r="A4308" s="116"/>
      <c r="C4308" s="116"/>
      <c r="D4308" s="116"/>
      <c r="M4308" s="116"/>
    </row>
    <row r="4309" spans="1:13" x14ac:dyDescent="0.35">
      <c r="A4309" s="116"/>
      <c r="C4309" s="116"/>
      <c r="D4309" s="116"/>
      <c r="M4309" s="116"/>
    </row>
    <row r="4310" spans="1:13" x14ac:dyDescent="0.35">
      <c r="A4310" s="116"/>
      <c r="C4310" s="116"/>
      <c r="D4310" s="116"/>
      <c r="M4310" s="116"/>
    </row>
    <row r="4311" spans="1:13" x14ac:dyDescent="0.35">
      <c r="A4311" s="116"/>
      <c r="C4311" s="116"/>
      <c r="D4311" s="116"/>
      <c r="M4311" s="116"/>
    </row>
    <row r="4312" spans="1:13" x14ac:dyDescent="0.35">
      <c r="A4312" s="116"/>
      <c r="C4312" s="116"/>
      <c r="D4312" s="116"/>
      <c r="M4312" s="116"/>
    </row>
    <row r="4313" spans="1:13" x14ac:dyDescent="0.35">
      <c r="A4313" s="116"/>
      <c r="C4313" s="116"/>
      <c r="D4313" s="116"/>
      <c r="M4313" s="116"/>
    </row>
    <row r="4314" spans="1:13" x14ac:dyDescent="0.35">
      <c r="A4314" s="116"/>
      <c r="C4314" s="116"/>
      <c r="D4314" s="116"/>
      <c r="M4314" s="116"/>
    </row>
    <row r="4315" spans="1:13" x14ac:dyDescent="0.35">
      <c r="A4315" s="116"/>
      <c r="C4315" s="116"/>
      <c r="D4315" s="116"/>
      <c r="M4315" s="116"/>
    </row>
    <row r="4316" spans="1:13" x14ac:dyDescent="0.35">
      <c r="A4316" s="116"/>
      <c r="C4316" s="116"/>
      <c r="D4316" s="116"/>
      <c r="M4316" s="116"/>
    </row>
    <row r="4317" spans="1:13" x14ac:dyDescent="0.35">
      <c r="A4317" s="116"/>
      <c r="C4317" s="116"/>
      <c r="D4317" s="116"/>
      <c r="M4317" s="116"/>
    </row>
    <row r="4318" spans="1:13" x14ac:dyDescent="0.35">
      <c r="A4318" s="116"/>
      <c r="C4318" s="116"/>
      <c r="D4318" s="116"/>
      <c r="M4318" s="116"/>
    </row>
    <row r="4319" spans="1:13" x14ac:dyDescent="0.35">
      <c r="A4319" s="116"/>
      <c r="C4319" s="116"/>
      <c r="D4319" s="116"/>
      <c r="M4319" s="116"/>
    </row>
    <row r="4320" spans="1:13" x14ac:dyDescent="0.35">
      <c r="A4320" s="116"/>
      <c r="C4320" s="116"/>
      <c r="D4320" s="116"/>
      <c r="M4320" s="116"/>
    </row>
    <row r="4321" spans="1:13" x14ac:dyDescent="0.35">
      <c r="A4321" s="116"/>
      <c r="C4321" s="116"/>
      <c r="D4321" s="116"/>
      <c r="M4321" s="116"/>
    </row>
    <row r="4322" spans="1:13" x14ac:dyDescent="0.35">
      <c r="A4322" s="116"/>
      <c r="C4322" s="116"/>
      <c r="D4322" s="116"/>
      <c r="M4322" s="116"/>
    </row>
    <row r="4323" spans="1:13" x14ac:dyDescent="0.35">
      <c r="A4323" s="116"/>
      <c r="C4323" s="116"/>
      <c r="D4323" s="116"/>
      <c r="M4323" s="116"/>
    </row>
    <row r="4324" spans="1:13" x14ac:dyDescent="0.35">
      <c r="A4324" s="116"/>
      <c r="C4324" s="116"/>
      <c r="D4324" s="116"/>
      <c r="M4324" s="116"/>
    </row>
    <row r="4325" spans="1:13" x14ac:dyDescent="0.35">
      <c r="A4325" s="116"/>
      <c r="C4325" s="116"/>
      <c r="D4325" s="116"/>
      <c r="M4325" s="116"/>
    </row>
    <row r="4326" spans="1:13" x14ac:dyDescent="0.35">
      <c r="A4326" s="116"/>
      <c r="C4326" s="116"/>
      <c r="D4326" s="116"/>
      <c r="M4326" s="116"/>
    </row>
    <row r="4327" spans="1:13" x14ac:dyDescent="0.35">
      <c r="A4327" s="116"/>
      <c r="C4327" s="116"/>
      <c r="D4327" s="116"/>
      <c r="M4327" s="116"/>
    </row>
    <row r="4328" spans="1:13" x14ac:dyDescent="0.35">
      <c r="A4328" s="116"/>
      <c r="C4328" s="116"/>
      <c r="D4328" s="116"/>
      <c r="M4328" s="116"/>
    </row>
    <row r="4329" spans="1:13" x14ac:dyDescent="0.35">
      <c r="A4329" s="116"/>
      <c r="C4329" s="116"/>
      <c r="D4329" s="116"/>
      <c r="M4329" s="116"/>
    </row>
    <row r="4330" spans="1:13" x14ac:dyDescent="0.35">
      <c r="A4330" s="116"/>
      <c r="C4330" s="116"/>
      <c r="D4330" s="116"/>
      <c r="M4330" s="116"/>
    </row>
    <row r="4331" spans="1:13" x14ac:dyDescent="0.35">
      <c r="A4331" s="116"/>
      <c r="C4331" s="116"/>
      <c r="D4331" s="116"/>
      <c r="M4331" s="116"/>
    </row>
    <row r="4332" spans="1:13" x14ac:dyDescent="0.35">
      <c r="A4332" s="116"/>
      <c r="C4332" s="116"/>
      <c r="D4332" s="116"/>
      <c r="M4332" s="116"/>
    </row>
    <row r="4333" spans="1:13" x14ac:dyDescent="0.35">
      <c r="A4333" s="116"/>
      <c r="C4333" s="116"/>
      <c r="D4333" s="116"/>
      <c r="M4333" s="116"/>
    </row>
    <row r="4334" spans="1:13" x14ac:dyDescent="0.35">
      <c r="A4334" s="116"/>
      <c r="C4334" s="116"/>
      <c r="D4334" s="116"/>
      <c r="M4334" s="116"/>
    </row>
    <row r="4335" spans="1:13" x14ac:dyDescent="0.35">
      <c r="A4335" s="116"/>
      <c r="C4335" s="116"/>
      <c r="D4335" s="116"/>
      <c r="M4335" s="116"/>
    </row>
    <row r="4336" spans="1:13" x14ac:dyDescent="0.35">
      <c r="A4336" s="116"/>
      <c r="C4336" s="116"/>
      <c r="D4336" s="116"/>
      <c r="M4336" s="116"/>
    </row>
    <row r="4337" spans="1:13" x14ac:dyDescent="0.35">
      <c r="A4337" s="116"/>
      <c r="C4337" s="116"/>
      <c r="D4337" s="116"/>
      <c r="M4337" s="116"/>
    </row>
    <row r="4338" spans="1:13" x14ac:dyDescent="0.35">
      <c r="A4338" s="116"/>
      <c r="C4338" s="116"/>
      <c r="D4338" s="116"/>
      <c r="M4338" s="116"/>
    </row>
    <row r="4339" spans="1:13" x14ac:dyDescent="0.35">
      <c r="A4339" s="116"/>
      <c r="C4339" s="116"/>
      <c r="D4339" s="116"/>
      <c r="M4339" s="116"/>
    </row>
    <row r="4340" spans="1:13" x14ac:dyDescent="0.35">
      <c r="A4340" s="116"/>
      <c r="C4340" s="116"/>
      <c r="D4340" s="116"/>
      <c r="M4340" s="116"/>
    </row>
    <row r="4341" spans="1:13" x14ac:dyDescent="0.35">
      <c r="A4341" s="116"/>
      <c r="C4341" s="116"/>
      <c r="D4341" s="116"/>
      <c r="M4341" s="116"/>
    </row>
    <row r="4342" spans="1:13" x14ac:dyDescent="0.35">
      <c r="A4342" s="116"/>
      <c r="C4342" s="116"/>
      <c r="D4342" s="116"/>
      <c r="M4342" s="116"/>
    </row>
    <row r="4343" spans="1:13" x14ac:dyDescent="0.35">
      <c r="A4343" s="116"/>
      <c r="C4343" s="116"/>
      <c r="D4343" s="116"/>
      <c r="M4343" s="116"/>
    </row>
    <row r="4344" spans="1:13" x14ac:dyDescent="0.35">
      <c r="A4344" s="116"/>
      <c r="C4344" s="116"/>
      <c r="D4344" s="116"/>
      <c r="M4344" s="116"/>
    </row>
    <row r="4345" spans="1:13" x14ac:dyDescent="0.35">
      <c r="A4345" s="116"/>
      <c r="C4345" s="116"/>
      <c r="D4345" s="116"/>
      <c r="M4345" s="116"/>
    </row>
    <row r="4346" spans="1:13" x14ac:dyDescent="0.35">
      <c r="A4346" s="116"/>
      <c r="C4346" s="116"/>
      <c r="D4346" s="116"/>
      <c r="M4346" s="116"/>
    </row>
    <row r="4347" spans="1:13" x14ac:dyDescent="0.35">
      <c r="A4347" s="116"/>
      <c r="C4347" s="116"/>
      <c r="D4347" s="116"/>
      <c r="M4347" s="116"/>
    </row>
    <row r="4348" spans="1:13" x14ac:dyDescent="0.35">
      <c r="A4348" s="116"/>
      <c r="C4348" s="116"/>
      <c r="D4348" s="116"/>
      <c r="M4348" s="116"/>
    </row>
    <row r="4349" spans="1:13" x14ac:dyDescent="0.35">
      <c r="A4349" s="116"/>
      <c r="C4349" s="116"/>
      <c r="D4349" s="116"/>
      <c r="M4349" s="116"/>
    </row>
    <row r="4350" spans="1:13" x14ac:dyDescent="0.35">
      <c r="A4350" s="116"/>
      <c r="C4350" s="116"/>
      <c r="D4350" s="116"/>
      <c r="M4350" s="116"/>
    </row>
    <row r="4351" spans="1:13" x14ac:dyDescent="0.35">
      <c r="A4351" s="116"/>
      <c r="C4351" s="116"/>
      <c r="D4351" s="116"/>
      <c r="M4351" s="116"/>
    </row>
    <row r="4352" spans="1:13" x14ac:dyDescent="0.35">
      <c r="A4352" s="116"/>
      <c r="C4352" s="116"/>
      <c r="D4352" s="116"/>
      <c r="M4352" s="116"/>
    </row>
    <row r="4353" spans="1:13" x14ac:dyDescent="0.35">
      <c r="A4353" s="116"/>
      <c r="C4353" s="116"/>
      <c r="D4353" s="116"/>
      <c r="M4353" s="116"/>
    </row>
    <row r="4354" spans="1:13" x14ac:dyDescent="0.35">
      <c r="A4354" s="116"/>
      <c r="C4354" s="116"/>
      <c r="D4354" s="116"/>
      <c r="M4354" s="116"/>
    </row>
    <row r="4355" spans="1:13" x14ac:dyDescent="0.35">
      <c r="A4355" s="116"/>
      <c r="C4355" s="116"/>
      <c r="D4355" s="116"/>
      <c r="M4355" s="116"/>
    </row>
    <row r="4356" spans="1:13" x14ac:dyDescent="0.35">
      <c r="A4356" s="116"/>
      <c r="C4356" s="116"/>
      <c r="D4356" s="116"/>
      <c r="M4356" s="116"/>
    </row>
    <row r="4357" spans="1:13" x14ac:dyDescent="0.35">
      <c r="A4357" s="116"/>
      <c r="C4357" s="116"/>
      <c r="D4357" s="116"/>
      <c r="M4357" s="116"/>
    </row>
    <row r="4358" spans="1:13" x14ac:dyDescent="0.35">
      <c r="A4358" s="116"/>
      <c r="C4358" s="116"/>
      <c r="D4358" s="116"/>
      <c r="M4358" s="116"/>
    </row>
    <row r="4359" spans="1:13" x14ac:dyDescent="0.35">
      <c r="A4359" s="116"/>
      <c r="C4359" s="116"/>
      <c r="D4359" s="116"/>
      <c r="M4359" s="116"/>
    </row>
    <row r="4360" spans="1:13" x14ac:dyDescent="0.35">
      <c r="A4360" s="116"/>
      <c r="C4360" s="116"/>
      <c r="D4360" s="116"/>
      <c r="M4360" s="116"/>
    </row>
    <row r="4361" spans="1:13" x14ac:dyDescent="0.35">
      <c r="A4361" s="116"/>
      <c r="C4361" s="116"/>
      <c r="D4361" s="116"/>
      <c r="M4361" s="116"/>
    </row>
    <row r="4362" spans="1:13" x14ac:dyDescent="0.35">
      <c r="A4362" s="116"/>
      <c r="C4362" s="116"/>
      <c r="D4362" s="116"/>
      <c r="M4362" s="116"/>
    </row>
    <row r="4363" spans="1:13" x14ac:dyDescent="0.35">
      <c r="A4363" s="116"/>
      <c r="C4363" s="116"/>
      <c r="D4363" s="116"/>
      <c r="M4363" s="116"/>
    </row>
    <row r="4364" spans="1:13" x14ac:dyDescent="0.35">
      <c r="A4364" s="116"/>
      <c r="C4364" s="116"/>
      <c r="D4364" s="116"/>
      <c r="M4364" s="116"/>
    </row>
    <row r="4365" spans="1:13" x14ac:dyDescent="0.35">
      <c r="A4365" s="116"/>
      <c r="C4365" s="116"/>
      <c r="D4365" s="116"/>
      <c r="M4365" s="116"/>
    </row>
    <row r="4366" spans="1:13" x14ac:dyDescent="0.35">
      <c r="A4366" s="116"/>
      <c r="C4366" s="116"/>
      <c r="D4366" s="116"/>
      <c r="M4366" s="116"/>
    </row>
    <row r="4367" spans="1:13" x14ac:dyDescent="0.35">
      <c r="A4367" s="116"/>
      <c r="C4367" s="116"/>
      <c r="D4367" s="116"/>
      <c r="M4367" s="116"/>
    </row>
    <row r="4368" spans="1:13" x14ac:dyDescent="0.35">
      <c r="A4368" s="116"/>
      <c r="C4368" s="116"/>
      <c r="D4368" s="116"/>
      <c r="M4368" s="116"/>
    </row>
    <row r="4369" spans="1:13" x14ac:dyDescent="0.35">
      <c r="A4369" s="116"/>
      <c r="C4369" s="116"/>
      <c r="D4369" s="116"/>
      <c r="M4369" s="116"/>
    </row>
    <row r="4370" spans="1:13" x14ac:dyDescent="0.35">
      <c r="A4370" s="116"/>
      <c r="C4370" s="116"/>
      <c r="D4370" s="116"/>
      <c r="M4370" s="116"/>
    </row>
    <row r="4371" spans="1:13" x14ac:dyDescent="0.35">
      <c r="A4371" s="116"/>
      <c r="C4371" s="116"/>
      <c r="D4371" s="116"/>
      <c r="M4371" s="116"/>
    </row>
    <row r="4372" spans="1:13" x14ac:dyDescent="0.35">
      <c r="A4372" s="116"/>
      <c r="C4372" s="116"/>
      <c r="D4372" s="116"/>
      <c r="M4372" s="116"/>
    </row>
    <row r="4373" spans="1:13" x14ac:dyDescent="0.35">
      <c r="A4373" s="116"/>
      <c r="C4373" s="116"/>
      <c r="D4373" s="116"/>
      <c r="M4373" s="116"/>
    </row>
    <row r="4374" spans="1:13" x14ac:dyDescent="0.35">
      <c r="A4374" s="116"/>
      <c r="C4374" s="116"/>
      <c r="D4374" s="116"/>
      <c r="M4374" s="116"/>
    </row>
    <row r="4375" spans="1:13" x14ac:dyDescent="0.35">
      <c r="A4375" s="116"/>
      <c r="C4375" s="116"/>
      <c r="D4375" s="116"/>
      <c r="M4375" s="116"/>
    </row>
    <row r="4376" spans="1:13" x14ac:dyDescent="0.35">
      <c r="A4376" s="116"/>
      <c r="C4376" s="116"/>
      <c r="D4376" s="116"/>
      <c r="M4376" s="116"/>
    </row>
    <row r="4377" spans="1:13" x14ac:dyDescent="0.35">
      <c r="A4377" s="116"/>
      <c r="C4377" s="116"/>
      <c r="D4377" s="116"/>
      <c r="M4377" s="116"/>
    </row>
    <row r="4378" spans="1:13" x14ac:dyDescent="0.35">
      <c r="A4378" s="116"/>
      <c r="C4378" s="116"/>
      <c r="D4378" s="116"/>
      <c r="M4378" s="116"/>
    </row>
    <row r="4379" spans="1:13" x14ac:dyDescent="0.35">
      <c r="A4379" s="116"/>
      <c r="C4379" s="116"/>
      <c r="D4379" s="116"/>
      <c r="M4379" s="116"/>
    </row>
    <row r="4380" spans="1:13" x14ac:dyDescent="0.35">
      <c r="A4380" s="116"/>
      <c r="C4380" s="116"/>
      <c r="D4380" s="116"/>
      <c r="M4380" s="116"/>
    </row>
    <row r="4381" spans="1:13" x14ac:dyDescent="0.35">
      <c r="A4381" s="116"/>
      <c r="C4381" s="116"/>
      <c r="D4381" s="116"/>
      <c r="M4381" s="116"/>
    </row>
    <row r="4382" spans="1:13" x14ac:dyDescent="0.35">
      <c r="A4382" s="116"/>
      <c r="C4382" s="116"/>
      <c r="D4382" s="116"/>
      <c r="M4382" s="116"/>
    </row>
    <row r="4383" spans="1:13" x14ac:dyDescent="0.35">
      <c r="A4383" s="116"/>
      <c r="C4383" s="116"/>
      <c r="D4383" s="116"/>
      <c r="M4383" s="116"/>
    </row>
    <row r="4384" spans="1:13" x14ac:dyDescent="0.35">
      <c r="A4384" s="116"/>
      <c r="C4384" s="116"/>
      <c r="D4384" s="116"/>
      <c r="M4384" s="116"/>
    </row>
    <row r="4385" spans="1:13" x14ac:dyDescent="0.35">
      <c r="A4385" s="116"/>
      <c r="C4385" s="116"/>
      <c r="D4385" s="116"/>
      <c r="M4385" s="116"/>
    </row>
    <row r="4386" spans="1:13" x14ac:dyDescent="0.35">
      <c r="A4386" s="116"/>
      <c r="C4386" s="116"/>
      <c r="D4386" s="116"/>
      <c r="M4386" s="116"/>
    </row>
    <row r="4387" spans="1:13" x14ac:dyDescent="0.35">
      <c r="A4387" s="116"/>
      <c r="C4387" s="116"/>
      <c r="D4387" s="116"/>
      <c r="M4387" s="116"/>
    </row>
    <row r="4388" spans="1:13" x14ac:dyDescent="0.35">
      <c r="A4388" s="116"/>
      <c r="C4388" s="116"/>
      <c r="D4388" s="116"/>
      <c r="M4388" s="116"/>
    </row>
    <row r="4389" spans="1:13" x14ac:dyDescent="0.35">
      <c r="A4389" s="116"/>
      <c r="C4389" s="116"/>
      <c r="D4389" s="116"/>
      <c r="M4389" s="116"/>
    </row>
    <row r="4390" spans="1:13" x14ac:dyDescent="0.35">
      <c r="A4390" s="116"/>
      <c r="C4390" s="116"/>
      <c r="D4390" s="116"/>
      <c r="M4390" s="116"/>
    </row>
    <row r="4391" spans="1:13" x14ac:dyDescent="0.35">
      <c r="A4391" s="116"/>
      <c r="C4391" s="116"/>
      <c r="D4391" s="116"/>
      <c r="M4391" s="116"/>
    </row>
    <row r="4392" spans="1:13" x14ac:dyDescent="0.35">
      <c r="A4392" s="116"/>
      <c r="C4392" s="116"/>
      <c r="D4392" s="116"/>
      <c r="M4392" s="116"/>
    </row>
    <row r="4393" spans="1:13" x14ac:dyDescent="0.35">
      <c r="A4393" s="116"/>
      <c r="C4393" s="116"/>
      <c r="D4393" s="116"/>
      <c r="M4393" s="116"/>
    </row>
    <row r="4394" spans="1:13" x14ac:dyDescent="0.35">
      <c r="A4394" s="116"/>
      <c r="C4394" s="116"/>
      <c r="D4394" s="116"/>
      <c r="M4394" s="116"/>
    </row>
    <row r="4395" spans="1:13" x14ac:dyDescent="0.35">
      <c r="A4395" s="116"/>
      <c r="C4395" s="116"/>
      <c r="D4395" s="116"/>
      <c r="M4395" s="116"/>
    </row>
    <row r="4396" spans="1:13" x14ac:dyDescent="0.35">
      <c r="A4396" s="116"/>
      <c r="C4396" s="116"/>
      <c r="D4396" s="116"/>
      <c r="M4396" s="116"/>
    </row>
    <row r="4397" spans="1:13" x14ac:dyDescent="0.35">
      <c r="A4397" s="116"/>
      <c r="C4397" s="116"/>
      <c r="D4397" s="116"/>
      <c r="M4397" s="116"/>
    </row>
    <row r="4398" spans="1:13" x14ac:dyDescent="0.35">
      <c r="A4398" s="116"/>
      <c r="C4398" s="116"/>
      <c r="D4398" s="116"/>
      <c r="M4398" s="116"/>
    </row>
    <row r="4399" spans="1:13" x14ac:dyDescent="0.35">
      <c r="A4399" s="116"/>
      <c r="C4399" s="116"/>
      <c r="D4399" s="116"/>
      <c r="M4399" s="116"/>
    </row>
    <row r="4400" spans="1:13" x14ac:dyDescent="0.35">
      <c r="A4400" s="116"/>
      <c r="C4400" s="116"/>
      <c r="D4400" s="116"/>
      <c r="M4400" s="116"/>
    </row>
    <row r="4401" spans="1:13" x14ac:dyDescent="0.35">
      <c r="A4401" s="116"/>
      <c r="C4401" s="116"/>
      <c r="D4401" s="116"/>
      <c r="M4401" s="116"/>
    </row>
    <row r="4402" spans="1:13" x14ac:dyDescent="0.35">
      <c r="A4402" s="116"/>
      <c r="C4402" s="116"/>
      <c r="D4402" s="116"/>
      <c r="M4402" s="116"/>
    </row>
    <row r="4403" spans="1:13" x14ac:dyDescent="0.35">
      <c r="A4403" s="116"/>
      <c r="C4403" s="116"/>
      <c r="D4403" s="116"/>
      <c r="M4403" s="116"/>
    </row>
    <row r="4404" spans="1:13" x14ac:dyDescent="0.35">
      <c r="A4404" s="116"/>
      <c r="C4404" s="116"/>
      <c r="D4404" s="116"/>
      <c r="M4404" s="116"/>
    </row>
    <row r="4405" spans="1:13" x14ac:dyDescent="0.35">
      <c r="A4405" s="116"/>
      <c r="C4405" s="116"/>
      <c r="D4405" s="116"/>
      <c r="M4405" s="116"/>
    </row>
    <row r="4406" spans="1:13" x14ac:dyDescent="0.35">
      <c r="A4406" s="116"/>
      <c r="C4406" s="116"/>
      <c r="D4406" s="116"/>
      <c r="M4406" s="116"/>
    </row>
    <row r="4407" spans="1:13" x14ac:dyDescent="0.35">
      <c r="A4407" s="116"/>
      <c r="C4407" s="116"/>
      <c r="D4407" s="116"/>
      <c r="M4407" s="116"/>
    </row>
    <row r="4408" spans="1:13" x14ac:dyDescent="0.35">
      <c r="A4408" s="116"/>
      <c r="C4408" s="116"/>
      <c r="D4408" s="116"/>
      <c r="M4408" s="116"/>
    </row>
    <row r="4409" spans="1:13" x14ac:dyDescent="0.35">
      <c r="A4409" s="116"/>
      <c r="C4409" s="116"/>
      <c r="D4409" s="116"/>
      <c r="M4409" s="116"/>
    </row>
    <row r="4410" spans="1:13" x14ac:dyDescent="0.35">
      <c r="A4410" s="116"/>
      <c r="C4410" s="116"/>
      <c r="D4410" s="116"/>
      <c r="M4410" s="116"/>
    </row>
    <row r="4411" spans="1:13" x14ac:dyDescent="0.35">
      <c r="A4411" s="116"/>
      <c r="C4411" s="116"/>
      <c r="D4411" s="116"/>
      <c r="M4411" s="116"/>
    </row>
    <row r="4412" spans="1:13" x14ac:dyDescent="0.35">
      <c r="A4412" s="116"/>
      <c r="C4412" s="116"/>
      <c r="D4412" s="116"/>
      <c r="M4412" s="116"/>
    </row>
    <row r="4413" spans="1:13" x14ac:dyDescent="0.35">
      <c r="A4413" s="116"/>
      <c r="C4413" s="116"/>
      <c r="D4413" s="116"/>
      <c r="M4413" s="116"/>
    </row>
    <row r="4414" spans="1:13" x14ac:dyDescent="0.35">
      <c r="A4414" s="116"/>
      <c r="C4414" s="116"/>
      <c r="D4414" s="116"/>
      <c r="M4414" s="116"/>
    </row>
    <row r="4415" spans="1:13" x14ac:dyDescent="0.35">
      <c r="A4415" s="116"/>
      <c r="C4415" s="116"/>
      <c r="D4415" s="116"/>
      <c r="M4415" s="116"/>
    </row>
    <row r="4416" spans="1:13" x14ac:dyDescent="0.35">
      <c r="A4416" s="116"/>
      <c r="C4416" s="116"/>
      <c r="D4416" s="116"/>
      <c r="M4416" s="116"/>
    </row>
    <row r="4417" spans="1:13" x14ac:dyDescent="0.35">
      <c r="A4417" s="116"/>
      <c r="C4417" s="116"/>
      <c r="D4417" s="116"/>
      <c r="M4417" s="116"/>
    </row>
    <row r="4418" spans="1:13" x14ac:dyDescent="0.35">
      <c r="A4418" s="116"/>
      <c r="C4418" s="116"/>
      <c r="D4418" s="116"/>
      <c r="M4418" s="116"/>
    </row>
    <row r="4419" spans="1:13" x14ac:dyDescent="0.35">
      <c r="A4419" s="116"/>
      <c r="C4419" s="116"/>
      <c r="D4419" s="116"/>
      <c r="M4419" s="116"/>
    </row>
    <row r="4420" spans="1:13" x14ac:dyDescent="0.35">
      <c r="A4420" s="116"/>
      <c r="C4420" s="116"/>
      <c r="D4420" s="116"/>
      <c r="M4420" s="116"/>
    </row>
    <row r="4421" spans="1:13" x14ac:dyDescent="0.35">
      <c r="A4421" s="116"/>
      <c r="C4421" s="116"/>
      <c r="D4421" s="116"/>
      <c r="M4421" s="116"/>
    </row>
    <row r="4422" spans="1:13" x14ac:dyDescent="0.35">
      <c r="A4422" s="116"/>
      <c r="C4422" s="116"/>
      <c r="D4422" s="116"/>
      <c r="M4422" s="116"/>
    </row>
    <row r="4423" spans="1:13" x14ac:dyDescent="0.35">
      <c r="A4423" s="116"/>
      <c r="C4423" s="116"/>
      <c r="D4423" s="116"/>
      <c r="M4423" s="116"/>
    </row>
    <row r="4424" spans="1:13" x14ac:dyDescent="0.35">
      <c r="A4424" s="116"/>
      <c r="C4424" s="116"/>
      <c r="D4424" s="116"/>
      <c r="M4424" s="116"/>
    </row>
    <row r="4425" spans="1:13" x14ac:dyDescent="0.35">
      <c r="A4425" s="116"/>
      <c r="C4425" s="116"/>
      <c r="D4425" s="116"/>
      <c r="M4425" s="116"/>
    </row>
    <row r="4426" spans="1:13" x14ac:dyDescent="0.35">
      <c r="A4426" s="116"/>
      <c r="C4426" s="116"/>
      <c r="D4426" s="116"/>
      <c r="M4426" s="116"/>
    </row>
    <row r="4427" spans="1:13" x14ac:dyDescent="0.35">
      <c r="A4427" s="116"/>
      <c r="C4427" s="116"/>
      <c r="D4427" s="116"/>
      <c r="M4427" s="116"/>
    </row>
    <row r="4428" spans="1:13" x14ac:dyDescent="0.35">
      <c r="A4428" s="116"/>
      <c r="C4428" s="116"/>
      <c r="D4428" s="116"/>
      <c r="M4428" s="116"/>
    </row>
    <row r="4429" spans="1:13" x14ac:dyDescent="0.35">
      <c r="A4429" s="116"/>
      <c r="C4429" s="116"/>
      <c r="D4429" s="116"/>
      <c r="M4429" s="116"/>
    </row>
    <row r="4430" spans="1:13" x14ac:dyDescent="0.35">
      <c r="A4430" s="116"/>
      <c r="C4430" s="116"/>
      <c r="D4430" s="116"/>
      <c r="M4430" s="116"/>
    </row>
    <row r="4431" spans="1:13" x14ac:dyDescent="0.35">
      <c r="A4431" s="116"/>
      <c r="C4431" s="116"/>
      <c r="D4431" s="116"/>
      <c r="M4431" s="116"/>
    </row>
    <row r="4432" spans="1:13" x14ac:dyDescent="0.35">
      <c r="A4432" s="116"/>
      <c r="C4432" s="116"/>
      <c r="D4432" s="116"/>
      <c r="M4432" s="116"/>
    </row>
    <row r="4433" spans="1:13" x14ac:dyDescent="0.35">
      <c r="A4433" s="116"/>
      <c r="C4433" s="116"/>
      <c r="D4433" s="116"/>
      <c r="M4433" s="116"/>
    </row>
    <row r="4434" spans="1:13" x14ac:dyDescent="0.35">
      <c r="A4434" s="116"/>
      <c r="C4434" s="116"/>
      <c r="D4434" s="116"/>
      <c r="M4434" s="116"/>
    </row>
    <row r="4435" spans="1:13" x14ac:dyDescent="0.35">
      <c r="A4435" s="116"/>
      <c r="C4435" s="116"/>
      <c r="D4435" s="116"/>
      <c r="M4435" s="116"/>
    </row>
    <row r="4436" spans="1:13" x14ac:dyDescent="0.35">
      <c r="A4436" s="116"/>
      <c r="C4436" s="116"/>
      <c r="D4436" s="116"/>
      <c r="M4436" s="116"/>
    </row>
    <row r="4437" spans="1:13" x14ac:dyDescent="0.35">
      <c r="A4437" s="116"/>
      <c r="C4437" s="116"/>
      <c r="D4437" s="116"/>
      <c r="M4437" s="116"/>
    </row>
    <row r="4438" spans="1:13" x14ac:dyDescent="0.35">
      <c r="A4438" s="116"/>
      <c r="C4438" s="116"/>
      <c r="D4438" s="116"/>
      <c r="M4438" s="116"/>
    </row>
    <row r="4439" spans="1:13" x14ac:dyDescent="0.35">
      <c r="A4439" s="116"/>
      <c r="C4439" s="116"/>
      <c r="D4439" s="116"/>
      <c r="M4439" s="116"/>
    </row>
    <row r="4440" spans="1:13" x14ac:dyDescent="0.35">
      <c r="A4440" s="116"/>
      <c r="C4440" s="116"/>
      <c r="D4440" s="116"/>
      <c r="M4440" s="116"/>
    </row>
    <row r="4441" spans="1:13" x14ac:dyDescent="0.35">
      <c r="A4441" s="116"/>
      <c r="C4441" s="116"/>
      <c r="D4441" s="116"/>
      <c r="M4441" s="116"/>
    </row>
    <row r="4442" spans="1:13" x14ac:dyDescent="0.35">
      <c r="A4442" s="116"/>
      <c r="C4442" s="116"/>
      <c r="D4442" s="116"/>
      <c r="M4442" s="116"/>
    </row>
    <row r="4443" spans="1:13" x14ac:dyDescent="0.35">
      <c r="A4443" s="116"/>
      <c r="C4443" s="116"/>
      <c r="D4443" s="116"/>
      <c r="M4443" s="116"/>
    </row>
    <row r="4444" spans="1:13" x14ac:dyDescent="0.35">
      <c r="A4444" s="116"/>
      <c r="C4444" s="116"/>
      <c r="D4444" s="116"/>
      <c r="M4444" s="116"/>
    </row>
    <row r="4445" spans="1:13" x14ac:dyDescent="0.35">
      <c r="A4445" s="116"/>
      <c r="C4445" s="116"/>
      <c r="D4445" s="116"/>
      <c r="M4445" s="116"/>
    </row>
    <row r="4446" spans="1:13" x14ac:dyDescent="0.35">
      <c r="A4446" s="116"/>
      <c r="C4446" s="116"/>
      <c r="D4446" s="116"/>
      <c r="M4446" s="116"/>
    </row>
    <row r="4447" spans="1:13" x14ac:dyDescent="0.35">
      <c r="A4447" s="116"/>
      <c r="C4447" s="116"/>
      <c r="D4447" s="116"/>
      <c r="M4447" s="116"/>
    </row>
    <row r="4448" spans="1:13" x14ac:dyDescent="0.35">
      <c r="A4448" s="116"/>
      <c r="C4448" s="116"/>
      <c r="D4448" s="116"/>
      <c r="M4448" s="116"/>
    </row>
    <row r="4449" spans="1:13" x14ac:dyDescent="0.35">
      <c r="A4449" s="116"/>
      <c r="C4449" s="116"/>
      <c r="D4449" s="116"/>
      <c r="M4449" s="116"/>
    </row>
    <row r="4450" spans="1:13" x14ac:dyDescent="0.35">
      <c r="A4450" s="116"/>
      <c r="C4450" s="116"/>
      <c r="D4450" s="116"/>
      <c r="M4450" s="116"/>
    </row>
    <row r="4451" spans="1:13" x14ac:dyDescent="0.35">
      <c r="A4451" s="116"/>
      <c r="C4451" s="116"/>
      <c r="D4451" s="116"/>
      <c r="M4451" s="116"/>
    </row>
    <row r="4452" spans="1:13" x14ac:dyDescent="0.35">
      <c r="A4452" s="116"/>
      <c r="C4452" s="116"/>
      <c r="D4452" s="116"/>
      <c r="M4452" s="116"/>
    </row>
    <row r="4453" spans="1:13" x14ac:dyDescent="0.35">
      <c r="A4453" s="116"/>
      <c r="C4453" s="116"/>
      <c r="D4453" s="116"/>
      <c r="M4453" s="116"/>
    </row>
    <row r="4454" spans="1:13" x14ac:dyDescent="0.35">
      <c r="A4454" s="116"/>
      <c r="C4454" s="116"/>
      <c r="D4454" s="116"/>
      <c r="M4454" s="116"/>
    </row>
    <row r="4455" spans="1:13" x14ac:dyDescent="0.35">
      <c r="A4455" s="116"/>
      <c r="C4455" s="116"/>
      <c r="D4455" s="116"/>
      <c r="M4455" s="116"/>
    </row>
    <row r="4456" spans="1:13" x14ac:dyDescent="0.35">
      <c r="A4456" s="116"/>
      <c r="C4456" s="116"/>
      <c r="D4456" s="116"/>
      <c r="M4456" s="116"/>
    </row>
    <row r="4457" spans="1:13" x14ac:dyDescent="0.35">
      <c r="A4457" s="116"/>
      <c r="C4457" s="116"/>
      <c r="D4457" s="116"/>
      <c r="M4457" s="116"/>
    </row>
    <row r="4458" spans="1:13" x14ac:dyDescent="0.35">
      <c r="A4458" s="116"/>
      <c r="C4458" s="116"/>
      <c r="D4458" s="116"/>
      <c r="M4458" s="116"/>
    </row>
    <row r="4459" spans="1:13" x14ac:dyDescent="0.35">
      <c r="A4459" s="116"/>
      <c r="C4459" s="116"/>
      <c r="D4459" s="116"/>
      <c r="M4459" s="116"/>
    </row>
    <row r="4460" spans="1:13" x14ac:dyDescent="0.35">
      <c r="A4460" s="116"/>
      <c r="C4460" s="116"/>
      <c r="D4460" s="116"/>
      <c r="M4460" s="116"/>
    </row>
    <row r="4461" spans="1:13" x14ac:dyDescent="0.35">
      <c r="A4461" s="116"/>
      <c r="C4461" s="116"/>
      <c r="D4461" s="116"/>
      <c r="M4461" s="116"/>
    </row>
    <row r="4462" spans="1:13" x14ac:dyDescent="0.35">
      <c r="A4462" s="116"/>
      <c r="C4462" s="116"/>
      <c r="D4462" s="116"/>
      <c r="M4462" s="116"/>
    </row>
    <row r="4463" spans="1:13" x14ac:dyDescent="0.35">
      <c r="A4463" s="116"/>
      <c r="C4463" s="116"/>
      <c r="D4463" s="116"/>
      <c r="M4463" s="116"/>
    </row>
    <row r="4464" spans="1:13" x14ac:dyDescent="0.35">
      <c r="A4464" s="116"/>
      <c r="C4464" s="116"/>
      <c r="D4464" s="116"/>
      <c r="M4464" s="116"/>
    </row>
    <row r="4465" spans="1:13" x14ac:dyDescent="0.35">
      <c r="A4465" s="116"/>
      <c r="C4465" s="116"/>
      <c r="D4465" s="116"/>
      <c r="M4465" s="116"/>
    </row>
    <row r="4466" spans="1:13" x14ac:dyDescent="0.35">
      <c r="A4466" s="116"/>
      <c r="C4466" s="116"/>
      <c r="D4466" s="116"/>
      <c r="M4466" s="116"/>
    </row>
    <row r="4467" spans="1:13" x14ac:dyDescent="0.35">
      <c r="A4467" s="116"/>
      <c r="C4467" s="116"/>
      <c r="D4467" s="116"/>
      <c r="M4467" s="116"/>
    </row>
    <row r="4468" spans="1:13" x14ac:dyDescent="0.35">
      <c r="A4468" s="116"/>
      <c r="C4468" s="116"/>
      <c r="D4468" s="116"/>
      <c r="M4468" s="116"/>
    </row>
    <row r="4469" spans="1:13" x14ac:dyDescent="0.35">
      <c r="A4469" s="116"/>
      <c r="C4469" s="116"/>
      <c r="D4469" s="116"/>
      <c r="M4469" s="116"/>
    </row>
    <row r="4470" spans="1:13" x14ac:dyDescent="0.35">
      <c r="A4470" s="116"/>
      <c r="C4470" s="116"/>
      <c r="D4470" s="116"/>
      <c r="M4470" s="116"/>
    </row>
    <row r="4471" spans="1:13" x14ac:dyDescent="0.35">
      <c r="A4471" s="116"/>
      <c r="C4471" s="116"/>
      <c r="D4471" s="116"/>
      <c r="M4471" s="116"/>
    </row>
    <row r="4472" spans="1:13" x14ac:dyDescent="0.35">
      <c r="A4472" s="116"/>
      <c r="C4472" s="116"/>
      <c r="D4472" s="116"/>
      <c r="M4472" s="116"/>
    </row>
    <row r="4473" spans="1:13" x14ac:dyDescent="0.35">
      <c r="A4473" s="116"/>
      <c r="C4473" s="116"/>
      <c r="D4473" s="116"/>
      <c r="M4473" s="116"/>
    </row>
    <row r="4474" spans="1:13" x14ac:dyDescent="0.35">
      <c r="A4474" s="116"/>
      <c r="C4474" s="116"/>
      <c r="D4474" s="116"/>
      <c r="M4474" s="116"/>
    </row>
    <row r="4475" spans="1:13" x14ac:dyDescent="0.35">
      <c r="A4475" s="116"/>
      <c r="C4475" s="116"/>
      <c r="D4475" s="116"/>
      <c r="M4475" s="116"/>
    </row>
    <row r="4476" spans="1:13" x14ac:dyDescent="0.35">
      <c r="A4476" s="116"/>
      <c r="C4476" s="116"/>
      <c r="D4476" s="116"/>
      <c r="M4476" s="116"/>
    </row>
    <row r="4477" spans="1:13" x14ac:dyDescent="0.35">
      <c r="A4477" s="116"/>
      <c r="C4477" s="116"/>
      <c r="D4477" s="116"/>
      <c r="M4477" s="116"/>
    </row>
    <row r="4478" spans="1:13" x14ac:dyDescent="0.35">
      <c r="A4478" s="116"/>
      <c r="C4478" s="116"/>
      <c r="D4478" s="116"/>
      <c r="M4478" s="116"/>
    </row>
    <row r="4479" spans="1:13" x14ac:dyDescent="0.35">
      <c r="A4479" s="116"/>
      <c r="C4479" s="116"/>
      <c r="D4479" s="116"/>
      <c r="M4479" s="116"/>
    </row>
    <row r="4480" spans="1:13" x14ac:dyDescent="0.35">
      <c r="A4480" s="116"/>
      <c r="C4480" s="116"/>
      <c r="D4480" s="116"/>
      <c r="M4480" s="116"/>
    </row>
    <row r="4481" spans="1:13" x14ac:dyDescent="0.35">
      <c r="A4481" s="116"/>
      <c r="C4481" s="116"/>
      <c r="D4481" s="116"/>
      <c r="M4481" s="116"/>
    </row>
    <row r="4482" spans="1:13" x14ac:dyDescent="0.35">
      <c r="A4482" s="116"/>
      <c r="C4482" s="116"/>
      <c r="D4482" s="116"/>
      <c r="M4482" s="116"/>
    </row>
    <row r="4483" spans="1:13" x14ac:dyDescent="0.35">
      <c r="A4483" s="116"/>
      <c r="C4483" s="116"/>
      <c r="D4483" s="116"/>
      <c r="M4483" s="116"/>
    </row>
    <row r="4484" spans="1:13" x14ac:dyDescent="0.35">
      <c r="A4484" s="116"/>
      <c r="C4484" s="116"/>
      <c r="D4484" s="116"/>
      <c r="M4484" s="116"/>
    </row>
    <row r="4485" spans="1:13" x14ac:dyDescent="0.35">
      <c r="A4485" s="116"/>
      <c r="C4485" s="116"/>
      <c r="D4485" s="116"/>
      <c r="M4485" s="116"/>
    </row>
    <row r="4486" spans="1:13" x14ac:dyDescent="0.35">
      <c r="A4486" s="116"/>
      <c r="C4486" s="116"/>
      <c r="D4486" s="116"/>
      <c r="M4486" s="116"/>
    </row>
    <row r="4487" spans="1:13" x14ac:dyDescent="0.35">
      <c r="A4487" s="116"/>
      <c r="C4487" s="116"/>
      <c r="D4487" s="116"/>
      <c r="M4487" s="116"/>
    </row>
    <row r="4488" spans="1:13" x14ac:dyDescent="0.35">
      <c r="A4488" s="116"/>
      <c r="C4488" s="116"/>
      <c r="D4488" s="116"/>
      <c r="M4488" s="116"/>
    </row>
    <row r="4489" spans="1:13" x14ac:dyDescent="0.35">
      <c r="A4489" s="116"/>
      <c r="C4489" s="116"/>
      <c r="D4489" s="116"/>
      <c r="M4489" s="116"/>
    </row>
    <row r="4490" spans="1:13" x14ac:dyDescent="0.35">
      <c r="A4490" s="116"/>
      <c r="C4490" s="116"/>
      <c r="D4490" s="116"/>
      <c r="M4490" s="116"/>
    </row>
    <row r="4491" spans="1:13" x14ac:dyDescent="0.35">
      <c r="A4491" s="116"/>
      <c r="C4491" s="116"/>
      <c r="D4491" s="116"/>
      <c r="M4491" s="116"/>
    </row>
    <row r="4492" spans="1:13" x14ac:dyDescent="0.35">
      <c r="A4492" s="116"/>
      <c r="C4492" s="116"/>
      <c r="D4492" s="116"/>
      <c r="M4492" s="116"/>
    </row>
    <row r="4493" spans="1:13" x14ac:dyDescent="0.35">
      <c r="A4493" s="116"/>
      <c r="C4493" s="116"/>
      <c r="D4493" s="116"/>
      <c r="M4493" s="116"/>
    </row>
    <row r="4494" spans="1:13" x14ac:dyDescent="0.35">
      <c r="A4494" s="116"/>
      <c r="C4494" s="116"/>
      <c r="D4494" s="116"/>
      <c r="M4494" s="116"/>
    </row>
    <row r="4495" spans="1:13" x14ac:dyDescent="0.35">
      <c r="A4495" s="116"/>
      <c r="C4495" s="116"/>
      <c r="D4495" s="116"/>
      <c r="M4495" s="116"/>
    </row>
    <row r="4496" spans="1:13" x14ac:dyDescent="0.35">
      <c r="A4496" s="116"/>
      <c r="C4496" s="116"/>
      <c r="D4496" s="116"/>
      <c r="M4496" s="116"/>
    </row>
    <row r="4497" spans="1:13" x14ac:dyDescent="0.35">
      <c r="A4497" s="116"/>
      <c r="C4497" s="116"/>
      <c r="D4497" s="116"/>
      <c r="M4497" s="116"/>
    </row>
    <row r="4498" spans="1:13" x14ac:dyDescent="0.35">
      <c r="A4498" s="116"/>
      <c r="C4498" s="116"/>
      <c r="D4498" s="116"/>
      <c r="M4498" s="116"/>
    </row>
    <row r="4499" spans="1:13" x14ac:dyDescent="0.35">
      <c r="A4499" s="116"/>
      <c r="C4499" s="116"/>
      <c r="D4499" s="116"/>
      <c r="M4499" s="116"/>
    </row>
    <row r="4500" spans="1:13" x14ac:dyDescent="0.35">
      <c r="A4500" s="116"/>
      <c r="C4500" s="116"/>
      <c r="D4500" s="116"/>
      <c r="M4500" s="116"/>
    </row>
    <row r="4501" spans="1:13" x14ac:dyDescent="0.35">
      <c r="A4501" s="116"/>
      <c r="C4501" s="116"/>
      <c r="D4501" s="116"/>
      <c r="M4501" s="116"/>
    </row>
    <row r="4502" spans="1:13" x14ac:dyDescent="0.35">
      <c r="A4502" s="116"/>
      <c r="C4502" s="116"/>
      <c r="D4502" s="116"/>
      <c r="M4502" s="116"/>
    </row>
    <row r="4503" spans="1:13" x14ac:dyDescent="0.35">
      <c r="A4503" s="116"/>
      <c r="C4503" s="116"/>
      <c r="D4503" s="116"/>
      <c r="M4503" s="116"/>
    </row>
    <row r="4504" spans="1:13" x14ac:dyDescent="0.35">
      <c r="A4504" s="116"/>
      <c r="C4504" s="116"/>
      <c r="D4504" s="116"/>
      <c r="M4504" s="116"/>
    </row>
    <row r="4505" spans="1:13" x14ac:dyDescent="0.35">
      <c r="A4505" s="116"/>
      <c r="C4505" s="116"/>
      <c r="D4505" s="116"/>
      <c r="M4505" s="116"/>
    </row>
    <row r="4506" spans="1:13" x14ac:dyDescent="0.35">
      <c r="A4506" s="116"/>
      <c r="C4506" s="116"/>
      <c r="D4506" s="116"/>
      <c r="M4506" s="116"/>
    </row>
    <row r="4507" spans="1:13" x14ac:dyDescent="0.35">
      <c r="A4507" s="116"/>
      <c r="C4507" s="116"/>
      <c r="D4507" s="116"/>
      <c r="M4507" s="116"/>
    </row>
    <row r="4508" spans="1:13" x14ac:dyDescent="0.35">
      <c r="A4508" s="116"/>
      <c r="C4508" s="116"/>
      <c r="D4508" s="116"/>
      <c r="M4508" s="116"/>
    </row>
    <row r="4509" spans="1:13" x14ac:dyDescent="0.35">
      <c r="A4509" s="116"/>
      <c r="C4509" s="116"/>
      <c r="D4509" s="116"/>
      <c r="M4509" s="116"/>
    </row>
    <row r="4510" spans="1:13" x14ac:dyDescent="0.35">
      <c r="A4510" s="116"/>
      <c r="C4510" s="116"/>
      <c r="D4510" s="116"/>
      <c r="M4510" s="116"/>
    </row>
    <row r="4511" spans="1:13" x14ac:dyDescent="0.35">
      <c r="A4511" s="116"/>
      <c r="C4511" s="116"/>
      <c r="D4511" s="116"/>
      <c r="M4511" s="116"/>
    </row>
    <row r="4512" spans="1:13" x14ac:dyDescent="0.35">
      <c r="A4512" s="116"/>
      <c r="C4512" s="116"/>
      <c r="D4512" s="116"/>
      <c r="M4512" s="116"/>
    </row>
    <row r="4513" spans="1:13" x14ac:dyDescent="0.35">
      <c r="A4513" s="116"/>
      <c r="C4513" s="116"/>
      <c r="D4513" s="116"/>
      <c r="M4513" s="116"/>
    </row>
    <row r="4514" spans="1:13" x14ac:dyDescent="0.35">
      <c r="A4514" s="116"/>
      <c r="C4514" s="116"/>
      <c r="D4514" s="116"/>
      <c r="M4514" s="116"/>
    </row>
    <row r="4515" spans="1:13" x14ac:dyDescent="0.35">
      <c r="A4515" s="116"/>
      <c r="C4515" s="116"/>
      <c r="D4515" s="116"/>
      <c r="M4515" s="116"/>
    </row>
    <row r="4516" spans="1:13" x14ac:dyDescent="0.35">
      <c r="A4516" s="116"/>
      <c r="C4516" s="116"/>
      <c r="D4516" s="116"/>
      <c r="M4516" s="116"/>
    </row>
    <row r="4517" spans="1:13" x14ac:dyDescent="0.35">
      <c r="A4517" s="116"/>
      <c r="C4517" s="116"/>
      <c r="D4517" s="116"/>
      <c r="M4517" s="116"/>
    </row>
    <row r="4518" spans="1:13" x14ac:dyDescent="0.35">
      <c r="A4518" s="116"/>
      <c r="C4518" s="116"/>
      <c r="D4518" s="116"/>
      <c r="M4518" s="116"/>
    </row>
    <row r="4519" spans="1:13" x14ac:dyDescent="0.35">
      <c r="A4519" s="116"/>
      <c r="C4519" s="116"/>
      <c r="D4519" s="116"/>
      <c r="M4519" s="116"/>
    </row>
    <row r="4520" spans="1:13" x14ac:dyDescent="0.35">
      <c r="A4520" s="116"/>
      <c r="C4520" s="116"/>
      <c r="D4520" s="116"/>
      <c r="M4520" s="116"/>
    </row>
    <row r="4521" spans="1:13" x14ac:dyDescent="0.35">
      <c r="A4521" s="116"/>
      <c r="C4521" s="116"/>
      <c r="D4521" s="116"/>
      <c r="M4521" s="116"/>
    </row>
    <row r="4522" spans="1:13" x14ac:dyDescent="0.35">
      <c r="A4522" s="116"/>
      <c r="C4522" s="116"/>
      <c r="D4522" s="116"/>
      <c r="M4522" s="116"/>
    </row>
    <row r="4523" spans="1:13" x14ac:dyDescent="0.35">
      <c r="A4523" s="116"/>
      <c r="C4523" s="116"/>
      <c r="D4523" s="116"/>
      <c r="M4523" s="116"/>
    </row>
    <row r="4524" spans="1:13" x14ac:dyDescent="0.35">
      <c r="A4524" s="116"/>
      <c r="C4524" s="116"/>
      <c r="D4524" s="116"/>
      <c r="M4524" s="116"/>
    </row>
    <row r="4525" spans="1:13" x14ac:dyDescent="0.35">
      <c r="A4525" s="116"/>
      <c r="C4525" s="116"/>
      <c r="D4525" s="116"/>
      <c r="M4525" s="116"/>
    </row>
    <row r="4526" spans="1:13" x14ac:dyDescent="0.35">
      <c r="A4526" s="116"/>
      <c r="C4526" s="116"/>
      <c r="D4526" s="116"/>
      <c r="M4526" s="116"/>
    </row>
    <row r="4527" spans="1:13" x14ac:dyDescent="0.35">
      <c r="A4527" s="116"/>
      <c r="C4527" s="116"/>
      <c r="D4527" s="116"/>
      <c r="M4527" s="116"/>
    </row>
    <row r="4528" spans="1:13" x14ac:dyDescent="0.35">
      <c r="A4528" s="116"/>
      <c r="C4528" s="116"/>
      <c r="D4528" s="116"/>
      <c r="M4528" s="116"/>
    </row>
    <row r="4529" spans="1:13" x14ac:dyDescent="0.35">
      <c r="A4529" s="116"/>
      <c r="C4529" s="116"/>
      <c r="D4529" s="116"/>
      <c r="M4529" s="116"/>
    </row>
    <row r="4530" spans="1:13" x14ac:dyDescent="0.35">
      <c r="A4530" s="116"/>
      <c r="C4530" s="116"/>
      <c r="D4530" s="116"/>
      <c r="M4530" s="116"/>
    </row>
    <row r="4531" spans="1:13" x14ac:dyDescent="0.35">
      <c r="A4531" s="116"/>
      <c r="C4531" s="116"/>
      <c r="D4531" s="116"/>
      <c r="M4531" s="116"/>
    </row>
    <row r="4532" spans="1:13" x14ac:dyDescent="0.35">
      <c r="A4532" s="116"/>
      <c r="C4532" s="116"/>
      <c r="D4532" s="116"/>
      <c r="M4532" s="116"/>
    </row>
    <row r="4533" spans="1:13" x14ac:dyDescent="0.35">
      <c r="A4533" s="116"/>
      <c r="C4533" s="116"/>
      <c r="D4533" s="116"/>
      <c r="M4533" s="116"/>
    </row>
    <row r="4534" spans="1:13" x14ac:dyDescent="0.35">
      <c r="A4534" s="116"/>
      <c r="C4534" s="116"/>
      <c r="D4534" s="116"/>
      <c r="M4534" s="116"/>
    </row>
    <row r="4535" spans="1:13" x14ac:dyDescent="0.35">
      <c r="A4535" s="116"/>
      <c r="C4535" s="116"/>
      <c r="D4535" s="116"/>
      <c r="M4535" s="116"/>
    </row>
    <row r="4536" spans="1:13" x14ac:dyDescent="0.35">
      <c r="A4536" s="116"/>
      <c r="C4536" s="116"/>
      <c r="D4536" s="116"/>
      <c r="M4536" s="116"/>
    </row>
    <row r="4537" spans="1:13" x14ac:dyDescent="0.35">
      <c r="A4537" s="116"/>
      <c r="C4537" s="116"/>
      <c r="D4537" s="116"/>
      <c r="M4537" s="116"/>
    </row>
    <row r="4538" spans="1:13" x14ac:dyDescent="0.35">
      <c r="A4538" s="116"/>
      <c r="C4538" s="116"/>
      <c r="D4538" s="116"/>
      <c r="M4538" s="116"/>
    </row>
    <row r="4539" spans="1:13" x14ac:dyDescent="0.35">
      <c r="A4539" s="116"/>
      <c r="C4539" s="116"/>
      <c r="D4539" s="116"/>
      <c r="M4539" s="116"/>
    </row>
    <row r="4540" spans="1:13" x14ac:dyDescent="0.35">
      <c r="A4540" s="116"/>
      <c r="C4540" s="116"/>
      <c r="D4540" s="116"/>
      <c r="M4540" s="116"/>
    </row>
    <row r="4541" spans="1:13" x14ac:dyDescent="0.35">
      <c r="A4541" s="116"/>
      <c r="C4541" s="116"/>
      <c r="D4541" s="116"/>
      <c r="M4541" s="116"/>
    </row>
    <row r="4542" spans="1:13" x14ac:dyDescent="0.35">
      <c r="A4542" s="116"/>
      <c r="C4542" s="116"/>
      <c r="D4542" s="116"/>
      <c r="M4542" s="116"/>
    </row>
    <row r="4543" spans="1:13" x14ac:dyDescent="0.35">
      <c r="A4543" s="116"/>
      <c r="C4543" s="116"/>
      <c r="D4543" s="116"/>
      <c r="M4543" s="116"/>
    </row>
    <row r="4544" spans="1:13" x14ac:dyDescent="0.35">
      <c r="A4544" s="116"/>
      <c r="C4544" s="116"/>
      <c r="D4544" s="116"/>
      <c r="M4544" s="116"/>
    </row>
    <row r="4545" spans="1:13" x14ac:dyDescent="0.35">
      <c r="A4545" s="116"/>
      <c r="C4545" s="116"/>
      <c r="D4545" s="116"/>
      <c r="M4545" s="116"/>
    </row>
    <row r="4546" spans="1:13" x14ac:dyDescent="0.35">
      <c r="A4546" s="116"/>
      <c r="C4546" s="116"/>
      <c r="D4546" s="116"/>
      <c r="M4546" s="116"/>
    </row>
    <row r="4547" spans="1:13" x14ac:dyDescent="0.35">
      <c r="A4547" s="116"/>
      <c r="C4547" s="116"/>
      <c r="D4547" s="116"/>
      <c r="M4547" s="116"/>
    </row>
    <row r="4548" spans="1:13" x14ac:dyDescent="0.35">
      <c r="A4548" s="116"/>
      <c r="C4548" s="116"/>
      <c r="D4548" s="116"/>
      <c r="M4548" s="116"/>
    </row>
    <row r="4549" spans="1:13" x14ac:dyDescent="0.35">
      <c r="A4549" s="116"/>
      <c r="C4549" s="116"/>
      <c r="D4549" s="116"/>
      <c r="M4549" s="116"/>
    </row>
    <row r="4550" spans="1:13" x14ac:dyDescent="0.35">
      <c r="A4550" s="116"/>
      <c r="C4550" s="116"/>
      <c r="D4550" s="116"/>
      <c r="M4550" s="116"/>
    </row>
    <row r="4551" spans="1:13" x14ac:dyDescent="0.35">
      <c r="A4551" s="116"/>
      <c r="C4551" s="116"/>
      <c r="D4551" s="116"/>
      <c r="M4551" s="116"/>
    </row>
    <row r="4552" spans="1:13" x14ac:dyDescent="0.35">
      <c r="A4552" s="116"/>
      <c r="C4552" s="116"/>
      <c r="D4552" s="116"/>
      <c r="M4552" s="116"/>
    </row>
    <row r="4553" spans="1:13" x14ac:dyDescent="0.35">
      <c r="A4553" s="116"/>
      <c r="C4553" s="116"/>
      <c r="D4553" s="116"/>
      <c r="M4553" s="116"/>
    </row>
    <row r="4554" spans="1:13" x14ac:dyDescent="0.35">
      <c r="A4554" s="116"/>
      <c r="C4554" s="116"/>
      <c r="D4554" s="116"/>
      <c r="M4554" s="116"/>
    </row>
    <row r="4555" spans="1:13" x14ac:dyDescent="0.35">
      <c r="A4555" s="116"/>
      <c r="C4555" s="116"/>
      <c r="D4555" s="116"/>
      <c r="M4555" s="116"/>
    </row>
    <row r="4556" spans="1:13" x14ac:dyDescent="0.35">
      <c r="A4556" s="116"/>
      <c r="C4556" s="116"/>
      <c r="D4556" s="116"/>
      <c r="M4556" s="116"/>
    </row>
    <row r="4557" spans="1:13" x14ac:dyDescent="0.35">
      <c r="A4557" s="116"/>
      <c r="C4557" s="116"/>
      <c r="D4557" s="116"/>
      <c r="M4557" s="116"/>
    </row>
    <row r="4558" spans="1:13" x14ac:dyDescent="0.35">
      <c r="A4558" s="116"/>
      <c r="C4558" s="116"/>
      <c r="D4558" s="116"/>
      <c r="M4558" s="116"/>
    </row>
    <row r="4559" spans="1:13" x14ac:dyDescent="0.35">
      <c r="A4559" s="116"/>
      <c r="C4559" s="116"/>
      <c r="D4559" s="116"/>
      <c r="M4559" s="116"/>
    </row>
    <row r="4560" spans="1:13" x14ac:dyDescent="0.35">
      <c r="A4560" s="116"/>
      <c r="C4560" s="116"/>
      <c r="D4560" s="116"/>
      <c r="M4560" s="116"/>
    </row>
    <row r="4561" spans="1:13" x14ac:dyDescent="0.35">
      <c r="A4561" s="116"/>
      <c r="C4561" s="116"/>
      <c r="D4561" s="116"/>
      <c r="M4561" s="116"/>
    </row>
    <row r="4562" spans="1:13" x14ac:dyDescent="0.35">
      <c r="A4562" s="116"/>
      <c r="C4562" s="116"/>
      <c r="D4562" s="116"/>
      <c r="M4562" s="116"/>
    </row>
    <row r="4563" spans="1:13" x14ac:dyDescent="0.35">
      <c r="A4563" s="116"/>
      <c r="C4563" s="116"/>
      <c r="D4563" s="116"/>
      <c r="M4563" s="116"/>
    </row>
    <row r="4564" spans="1:13" x14ac:dyDescent="0.35">
      <c r="A4564" s="116"/>
      <c r="C4564" s="116"/>
      <c r="D4564" s="116"/>
      <c r="M4564" s="116"/>
    </row>
    <row r="4565" spans="1:13" x14ac:dyDescent="0.35">
      <c r="A4565" s="116"/>
      <c r="C4565" s="116"/>
      <c r="D4565" s="116"/>
      <c r="M4565" s="116"/>
    </row>
    <row r="4566" spans="1:13" x14ac:dyDescent="0.35">
      <c r="A4566" s="116"/>
      <c r="C4566" s="116"/>
      <c r="D4566" s="116"/>
      <c r="M4566" s="116"/>
    </row>
    <row r="4567" spans="1:13" x14ac:dyDescent="0.35">
      <c r="A4567" s="116"/>
      <c r="C4567" s="116"/>
      <c r="D4567" s="116"/>
      <c r="M4567" s="116"/>
    </row>
    <row r="4568" spans="1:13" x14ac:dyDescent="0.35">
      <c r="A4568" s="116"/>
      <c r="C4568" s="116"/>
      <c r="D4568" s="116"/>
      <c r="M4568" s="116"/>
    </row>
    <row r="4569" spans="1:13" x14ac:dyDescent="0.35">
      <c r="A4569" s="116"/>
      <c r="C4569" s="116"/>
      <c r="D4569" s="116"/>
      <c r="M4569" s="116"/>
    </row>
    <row r="4570" spans="1:13" x14ac:dyDescent="0.35">
      <c r="A4570" s="116"/>
      <c r="C4570" s="116"/>
      <c r="D4570" s="116"/>
      <c r="M4570" s="116"/>
    </row>
    <row r="4571" spans="1:13" x14ac:dyDescent="0.35">
      <c r="A4571" s="116"/>
      <c r="C4571" s="116"/>
      <c r="D4571" s="116"/>
      <c r="M4571" s="116"/>
    </row>
    <row r="4572" spans="1:13" x14ac:dyDescent="0.35">
      <c r="A4572" s="116"/>
      <c r="C4572" s="116"/>
      <c r="D4572" s="116"/>
      <c r="M4572" s="116"/>
    </row>
    <row r="4573" spans="1:13" x14ac:dyDescent="0.35">
      <c r="A4573" s="116"/>
      <c r="C4573" s="116"/>
      <c r="D4573" s="116"/>
      <c r="M4573" s="116"/>
    </row>
    <row r="4574" spans="1:13" x14ac:dyDescent="0.35">
      <c r="A4574" s="116"/>
      <c r="C4574" s="116"/>
      <c r="D4574" s="116"/>
      <c r="M4574" s="116"/>
    </row>
    <row r="4575" spans="1:13" x14ac:dyDescent="0.35">
      <c r="A4575" s="116"/>
      <c r="C4575" s="116"/>
      <c r="D4575" s="116"/>
      <c r="M4575" s="116"/>
    </row>
    <row r="4576" spans="1:13" x14ac:dyDescent="0.35">
      <c r="A4576" s="116"/>
      <c r="C4576" s="116"/>
      <c r="D4576" s="116"/>
      <c r="M4576" s="116"/>
    </row>
    <row r="4577" spans="1:13" x14ac:dyDescent="0.35">
      <c r="A4577" s="116"/>
      <c r="C4577" s="116"/>
      <c r="D4577" s="116"/>
      <c r="M4577" s="116"/>
    </row>
    <row r="4578" spans="1:13" x14ac:dyDescent="0.35">
      <c r="A4578" s="116"/>
      <c r="C4578" s="116"/>
      <c r="D4578" s="116"/>
      <c r="M4578" s="116"/>
    </row>
    <row r="4579" spans="1:13" x14ac:dyDescent="0.35">
      <c r="A4579" s="116"/>
      <c r="C4579" s="116"/>
      <c r="D4579" s="116"/>
      <c r="M4579" s="116"/>
    </row>
    <row r="4580" spans="1:13" x14ac:dyDescent="0.35">
      <c r="A4580" s="116"/>
      <c r="C4580" s="116"/>
      <c r="D4580" s="116"/>
      <c r="M4580" s="116"/>
    </row>
    <row r="4581" spans="1:13" x14ac:dyDescent="0.35">
      <c r="A4581" s="116"/>
      <c r="C4581" s="116"/>
      <c r="D4581" s="116"/>
      <c r="M4581" s="116"/>
    </row>
    <row r="4582" spans="1:13" x14ac:dyDescent="0.35">
      <c r="A4582" s="116"/>
      <c r="C4582" s="116"/>
      <c r="D4582" s="116"/>
      <c r="M4582" s="116"/>
    </row>
    <row r="4583" spans="1:13" x14ac:dyDescent="0.35">
      <c r="A4583" s="116"/>
      <c r="C4583" s="116"/>
      <c r="D4583" s="116"/>
      <c r="M4583" s="116"/>
    </row>
    <row r="4584" spans="1:13" x14ac:dyDescent="0.35">
      <c r="A4584" s="116"/>
      <c r="C4584" s="116"/>
      <c r="D4584" s="116"/>
      <c r="M4584" s="116"/>
    </row>
    <row r="4585" spans="1:13" x14ac:dyDescent="0.35">
      <c r="A4585" s="116"/>
      <c r="C4585" s="116"/>
      <c r="D4585" s="116"/>
      <c r="M4585" s="116"/>
    </row>
    <row r="4586" spans="1:13" x14ac:dyDescent="0.35">
      <c r="A4586" s="116"/>
      <c r="C4586" s="116"/>
      <c r="D4586" s="116"/>
      <c r="M4586" s="116"/>
    </row>
    <row r="4587" spans="1:13" x14ac:dyDescent="0.35">
      <c r="A4587" s="116"/>
      <c r="C4587" s="116"/>
      <c r="D4587" s="116"/>
      <c r="M4587" s="116"/>
    </row>
    <row r="4588" spans="1:13" x14ac:dyDescent="0.35">
      <c r="A4588" s="116"/>
      <c r="C4588" s="116"/>
      <c r="D4588" s="116"/>
      <c r="M4588" s="116"/>
    </row>
    <row r="4589" spans="1:13" x14ac:dyDescent="0.35">
      <c r="A4589" s="116"/>
      <c r="C4589" s="116"/>
      <c r="D4589" s="116"/>
      <c r="M4589" s="116"/>
    </row>
    <row r="4590" spans="1:13" x14ac:dyDescent="0.35">
      <c r="A4590" s="116"/>
      <c r="C4590" s="116"/>
      <c r="D4590" s="116"/>
      <c r="M4590" s="116"/>
    </row>
    <row r="4591" spans="1:13" x14ac:dyDescent="0.35">
      <c r="A4591" s="116"/>
      <c r="C4591" s="116"/>
      <c r="D4591" s="116"/>
      <c r="M4591" s="116"/>
    </row>
    <row r="4592" spans="1:13" x14ac:dyDescent="0.35">
      <c r="A4592" s="116"/>
      <c r="C4592" s="116"/>
      <c r="D4592" s="116"/>
      <c r="M4592" s="116"/>
    </row>
    <row r="4593" spans="1:13" x14ac:dyDescent="0.35">
      <c r="A4593" s="116"/>
      <c r="C4593" s="116"/>
      <c r="D4593" s="116"/>
      <c r="M4593" s="116"/>
    </row>
    <row r="4594" spans="1:13" x14ac:dyDescent="0.35">
      <c r="A4594" s="116"/>
      <c r="C4594" s="116"/>
      <c r="D4594" s="116"/>
      <c r="M4594" s="116"/>
    </row>
    <row r="4595" spans="1:13" x14ac:dyDescent="0.35">
      <c r="A4595" s="116"/>
      <c r="C4595" s="116"/>
      <c r="D4595" s="116"/>
      <c r="M4595" s="116"/>
    </row>
    <row r="4596" spans="1:13" x14ac:dyDescent="0.35">
      <c r="A4596" s="116"/>
      <c r="C4596" s="116"/>
      <c r="D4596" s="116"/>
      <c r="M4596" s="116"/>
    </row>
    <row r="4597" spans="1:13" x14ac:dyDescent="0.35">
      <c r="A4597" s="116"/>
      <c r="C4597" s="116"/>
      <c r="D4597" s="116"/>
      <c r="M4597" s="116"/>
    </row>
    <row r="4598" spans="1:13" x14ac:dyDescent="0.35">
      <c r="A4598" s="116"/>
      <c r="C4598" s="116"/>
      <c r="D4598" s="116"/>
      <c r="M4598" s="116"/>
    </row>
    <row r="4599" spans="1:13" x14ac:dyDescent="0.35">
      <c r="A4599" s="116"/>
      <c r="C4599" s="116"/>
      <c r="D4599" s="116"/>
      <c r="M4599" s="116"/>
    </row>
    <row r="4600" spans="1:13" x14ac:dyDescent="0.35">
      <c r="A4600" s="116"/>
      <c r="C4600" s="116"/>
      <c r="D4600" s="116"/>
      <c r="M4600" s="116"/>
    </row>
    <row r="4601" spans="1:13" x14ac:dyDescent="0.35">
      <c r="A4601" s="116"/>
      <c r="C4601" s="116"/>
      <c r="D4601" s="116"/>
      <c r="M4601" s="116"/>
    </row>
    <row r="4602" spans="1:13" x14ac:dyDescent="0.35">
      <c r="A4602" s="116"/>
      <c r="C4602" s="116"/>
      <c r="D4602" s="116"/>
      <c r="M4602" s="116"/>
    </row>
    <row r="4603" spans="1:13" x14ac:dyDescent="0.35">
      <c r="A4603" s="116"/>
      <c r="C4603" s="116"/>
      <c r="D4603" s="116"/>
      <c r="M4603" s="116"/>
    </row>
    <row r="4604" spans="1:13" x14ac:dyDescent="0.35">
      <c r="A4604" s="116"/>
      <c r="C4604" s="116"/>
      <c r="D4604" s="116"/>
      <c r="M4604" s="116"/>
    </row>
    <row r="4605" spans="1:13" x14ac:dyDescent="0.35">
      <c r="A4605" s="116"/>
      <c r="C4605" s="116"/>
      <c r="D4605" s="116"/>
      <c r="M4605" s="116"/>
    </row>
    <row r="4606" spans="1:13" x14ac:dyDescent="0.35">
      <c r="A4606" s="116"/>
      <c r="C4606" s="116"/>
      <c r="D4606" s="116"/>
      <c r="M4606" s="116"/>
    </row>
    <row r="4607" spans="1:13" x14ac:dyDescent="0.35">
      <c r="A4607" s="116"/>
      <c r="C4607" s="116"/>
      <c r="D4607" s="116"/>
      <c r="M4607" s="116"/>
    </row>
    <row r="4608" spans="1:13" x14ac:dyDescent="0.35">
      <c r="A4608" s="116"/>
      <c r="C4608" s="116"/>
      <c r="D4608" s="116"/>
      <c r="M4608" s="116"/>
    </row>
    <row r="4609" spans="1:13" x14ac:dyDescent="0.35">
      <c r="A4609" s="116"/>
      <c r="C4609" s="116"/>
      <c r="D4609" s="116"/>
      <c r="M4609" s="116"/>
    </row>
    <row r="4610" spans="1:13" x14ac:dyDescent="0.35">
      <c r="A4610" s="116"/>
      <c r="C4610" s="116"/>
      <c r="D4610" s="116"/>
      <c r="M4610" s="116"/>
    </row>
    <row r="4611" spans="1:13" x14ac:dyDescent="0.35">
      <c r="A4611" s="116"/>
      <c r="C4611" s="116"/>
      <c r="D4611" s="116"/>
      <c r="M4611" s="116"/>
    </row>
    <row r="4612" spans="1:13" x14ac:dyDescent="0.35">
      <c r="A4612" s="116"/>
      <c r="C4612" s="116"/>
      <c r="D4612" s="116"/>
      <c r="M4612" s="116"/>
    </row>
    <row r="4613" spans="1:13" x14ac:dyDescent="0.35">
      <c r="A4613" s="116"/>
      <c r="C4613" s="116"/>
      <c r="D4613" s="116"/>
      <c r="M4613" s="116"/>
    </row>
    <row r="4614" spans="1:13" x14ac:dyDescent="0.35">
      <c r="A4614" s="116"/>
      <c r="C4614" s="116"/>
      <c r="D4614" s="116"/>
      <c r="M4614" s="116"/>
    </row>
    <row r="4615" spans="1:13" x14ac:dyDescent="0.35">
      <c r="A4615" s="116"/>
      <c r="C4615" s="116"/>
      <c r="D4615" s="116"/>
      <c r="M4615" s="116"/>
    </row>
    <row r="4616" spans="1:13" x14ac:dyDescent="0.35">
      <c r="A4616" s="116"/>
      <c r="C4616" s="116"/>
      <c r="D4616" s="116"/>
      <c r="M4616" s="116"/>
    </row>
    <row r="4617" spans="1:13" x14ac:dyDescent="0.35">
      <c r="A4617" s="116"/>
      <c r="C4617" s="116"/>
      <c r="D4617" s="116"/>
      <c r="M4617" s="116"/>
    </row>
    <row r="4618" spans="1:13" x14ac:dyDescent="0.35">
      <c r="A4618" s="116"/>
      <c r="C4618" s="116"/>
      <c r="D4618" s="116"/>
      <c r="M4618" s="116"/>
    </row>
    <row r="4619" spans="1:13" x14ac:dyDescent="0.35">
      <c r="A4619" s="116"/>
      <c r="C4619" s="116"/>
      <c r="D4619" s="116"/>
      <c r="M4619" s="116"/>
    </row>
    <row r="4620" spans="1:13" x14ac:dyDescent="0.35">
      <c r="A4620" s="116"/>
      <c r="C4620" s="116"/>
      <c r="D4620" s="116"/>
      <c r="M4620" s="116"/>
    </row>
    <row r="4621" spans="1:13" x14ac:dyDescent="0.35">
      <c r="A4621" s="116"/>
      <c r="C4621" s="116"/>
      <c r="D4621" s="116"/>
      <c r="M4621" s="116"/>
    </row>
    <row r="4622" spans="1:13" x14ac:dyDescent="0.35">
      <c r="A4622" s="116"/>
      <c r="C4622" s="116"/>
      <c r="D4622" s="116"/>
      <c r="M4622" s="116"/>
    </row>
    <row r="4623" spans="1:13" x14ac:dyDescent="0.35">
      <c r="A4623" s="116"/>
      <c r="C4623" s="116"/>
      <c r="D4623" s="116"/>
      <c r="M4623" s="116"/>
    </row>
    <row r="4624" spans="1:13" x14ac:dyDescent="0.35">
      <c r="A4624" s="116"/>
      <c r="C4624" s="116"/>
      <c r="D4624" s="116"/>
      <c r="M4624" s="116"/>
    </row>
    <row r="4625" spans="1:13" x14ac:dyDescent="0.35">
      <c r="A4625" s="116"/>
      <c r="C4625" s="116"/>
      <c r="D4625" s="116"/>
      <c r="M4625" s="116"/>
    </row>
    <row r="4626" spans="1:13" x14ac:dyDescent="0.35">
      <c r="A4626" s="116"/>
      <c r="C4626" s="116"/>
      <c r="D4626" s="116"/>
      <c r="M4626" s="116"/>
    </row>
    <row r="4627" spans="1:13" x14ac:dyDescent="0.35">
      <c r="A4627" s="116"/>
      <c r="C4627" s="116"/>
      <c r="D4627" s="116"/>
      <c r="M4627" s="116"/>
    </row>
    <row r="4628" spans="1:13" x14ac:dyDescent="0.35">
      <c r="A4628" s="116"/>
      <c r="C4628" s="116"/>
      <c r="D4628" s="116"/>
      <c r="M4628" s="116"/>
    </row>
    <row r="4629" spans="1:13" x14ac:dyDescent="0.35">
      <c r="A4629" s="116"/>
      <c r="C4629" s="116"/>
      <c r="D4629" s="116"/>
      <c r="M4629" s="116"/>
    </row>
    <row r="4630" spans="1:13" x14ac:dyDescent="0.35">
      <c r="A4630" s="116"/>
      <c r="C4630" s="116"/>
      <c r="D4630" s="116"/>
      <c r="M4630" s="116"/>
    </row>
    <row r="4631" spans="1:13" x14ac:dyDescent="0.35">
      <c r="A4631" s="116"/>
      <c r="C4631" s="116"/>
      <c r="D4631" s="116"/>
      <c r="M4631" s="116"/>
    </row>
    <row r="4632" spans="1:13" x14ac:dyDescent="0.35">
      <c r="A4632" s="116"/>
      <c r="C4632" s="116"/>
      <c r="D4632" s="116"/>
      <c r="M4632" s="116"/>
    </row>
    <row r="4633" spans="1:13" x14ac:dyDescent="0.35">
      <c r="A4633" s="116"/>
      <c r="C4633" s="116"/>
      <c r="D4633" s="116"/>
      <c r="M4633" s="116"/>
    </row>
    <row r="4634" spans="1:13" x14ac:dyDescent="0.35">
      <c r="A4634" s="116"/>
      <c r="C4634" s="116"/>
      <c r="D4634" s="116"/>
      <c r="M4634" s="116"/>
    </row>
    <row r="4635" spans="1:13" x14ac:dyDescent="0.35">
      <c r="A4635" s="116"/>
      <c r="C4635" s="116"/>
      <c r="D4635" s="116"/>
      <c r="M4635" s="116"/>
    </row>
    <row r="4636" spans="1:13" x14ac:dyDescent="0.35">
      <c r="A4636" s="116"/>
      <c r="C4636" s="116"/>
      <c r="D4636" s="116"/>
      <c r="M4636" s="116"/>
    </row>
    <row r="4637" spans="1:13" x14ac:dyDescent="0.35">
      <c r="A4637" s="116"/>
      <c r="C4637" s="116"/>
      <c r="D4637" s="116"/>
      <c r="M4637" s="116"/>
    </row>
    <row r="4638" spans="1:13" x14ac:dyDescent="0.35">
      <c r="A4638" s="116"/>
      <c r="C4638" s="116"/>
      <c r="D4638" s="116"/>
      <c r="M4638" s="116"/>
    </row>
    <row r="4639" spans="1:13" x14ac:dyDescent="0.35">
      <c r="A4639" s="116"/>
      <c r="C4639" s="116"/>
      <c r="D4639" s="116"/>
      <c r="M4639" s="116"/>
    </row>
    <row r="4640" spans="1:13" x14ac:dyDescent="0.35">
      <c r="A4640" s="116"/>
      <c r="C4640" s="116"/>
      <c r="D4640" s="116"/>
      <c r="M4640" s="116"/>
    </row>
    <row r="4641" spans="1:13" x14ac:dyDescent="0.35">
      <c r="A4641" s="116"/>
      <c r="C4641" s="116"/>
      <c r="D4641" s="116"/>
      <c r="M4641" s="116"/>
    </row>
    <row r="4642" spans="1:13" x14ac:dyDescent="0.35">
      <c r="A4642" s="116"/>
      <c r="C4642" s="116"/>
      <c r="D4642" s="116"/>
      <c r="M4642" s="116"/>
    </row>
    <row r="4643" spans="1:13" x14ac:dyDescent="0.35">
      <c r="A4643" s="116"/>
      <c r="C4643" s="116"/>
      <c r="D4643" s="116"/>
      <c r="M4643" s="116"/>
    </row>
    <row r="4644" spans="1:13" x14ac:dyDescent="0.35">
      <c r="A4644" s="116"/>
      <c r="C4644" s="116"/>
      <c r="D4644" s="116"/>
      <c r="M4644" s="116"/>
    </row>
    <row r="4645" spans="1:13" x14ac:dyDescent="0.35">
      <c r="A4645" s="116"/>
      <c r="C4645" s="116"/>
      <c r="D4645" s="116"/>
      <c r="M4645" s="116"/>
    </row>
    <row r="4646" spans="1:13" x14ac:dyDescent="0.35">
      <c r="A4646" s="116"/>
      <c r="C4646" s="116"/>
      <c r="D4646" s="116"/>
      <c r="M4646" s="116"/>
    </row>
    <row r="4647" spans="1:13" x14ac:dyDescent="0.35">
      <c r="A4647" s="116"/>
      <c r="C4647" s="116"/>
      <c r="D4647" s="116"/>
      <c r="M4647" s="116"/>
    </row>
    <row r="4648" spans="1:13" x14ac:dyDescent="0.35">
      <c r="A4648" s="116"/>
      <c r="C4648" s="116"/>
      <c r="D4648" s="116"/>
      <c r="M4648" s="116"/>
    </row>
    <row r="4649" spans="1:13" x14ac:dyDescent="0.35">
      <c r="A4649" s="116"/>
      <c r="C4649" s="116"/>
      <c r="D4649" s="116"/>
      <c r="M4649" s="116"/>
    </row>
    <row r="4650" spans="1:13" x14ac:dyDescent="0.35">
      <c r="A4650" s="116"/>
      <c r="C4650" s="116"/>
      <c r="D4650" s="116"/>
      <c r="M4650" s="116"/>
    </row>
    <row r="4651" spans="1:13" x14ac:dyDescent="0.35">
      <c r="A4651" s="116"/>
      <c r="C4651" s="116"/>
      <c r="D4651" s="116"/>
      <c r="M4651" s="116"/>
    </row>
    <row r="4652" spans="1:13" x14ac:dyDescent="0.35">
      <c r="A4652" s="116"/>
      <c r="C4652" s="116"/>
      <c r="D4652" s="116"/>
      <c r="M4652" s="116"/>
    </row>
    <row r="4653" spans="1:13" x14ac:dyDescent="0.35">
      <c r="A4653" s="116"/>
      <c r="C4653" s="116"/>
      <c r="D4653" s="116"/>
      <c r="M4653" s="116"/>
    </row>
    <row r="4654" spans="1:13" x14ac:dyDescent="0.35">
      <c r="A4654" s="116"/>
      <c r="C4654" s="116"/>
      <c r="D4654" s="116"/>
      <c r="M4654" s="116"/>
    </row>
    <row r="4655" spans="1:13" x14ac:dyDescent="0.35">
      <c r="A4655" s="116"/>
      <c r="C4655" s="116"/>
      <c r="D4655" s="116"/>
      <c r="M4655" s="116"/>
    </row>
    <row r="4656" spans="1:13" x14ac:dyDescent="0.35">
      <c r="A4656" s="116"/>
      <c r="C4656" s="116"/>
      <c r="D4656" s="116"/>
      <c r="M4656" s="116"/>
    </row>
    <row r="4657" spans="1:13" x14ac:dyDescent="0.35">
      <c r="A4657" s="116"/>
      <c r="C4657" s="116"/>
      <c r="D4657" s="116"/>
      <c r="M4657" s="116"/>
    </row>
    <row r="4658" spans="1:13" x14ac:dyDescent="0.35">
      <c r="A4658" s="116"/>
      <c r="C4658" s="116"/>
      <c r="D4658" s="116"/>
      <c r="M4658" s="116"/>
    </row>
    <row r="4659" spans="1:13" x14ac:dyDescent="0.35">
      <c r="A4659" s="116"/>
      <c r="C4659" s="116"/>
      <c r="D4659" s="116"/>
      <c r="M4659" s="116"/>
    </row>
    <row r="4660" spans="1:13" x14ac:dyDescent="0.35">
      <c r="A4660" s="116"/>
      <c r="C4660" s="116"/>
      <c r="D4660" s="116"/>
      <c r="M4660" s="116"/>
    </row>
    <row r="4661" spans="1:13" x14ac:dyDescent="0.35">
      <c r="A4661" s="116"/>
      <c r="C4661" s="116"/>
      <c r="D4661" s="116"/>
      <c r="M4661" s="116"/>
    </row>
    <row r="4662" spans="1:13" x14ac:dyDescent="0.35">
      <c r="A4662" s="116"/>
      <c r="C4662" s="116"/>
      <c r="D4662" s="116"/>
      <c r="M4662" s="116"/>
    </row>
    <row r="4663" spans="1:13" x14ac:dyDescent="0.35">
      <c r="A4663" s="116"/>
      <c r="C4663" s="116"/>
      <c r="D4663" s="116"/>
      <c r="M4663" s="116"/>
    </row>
    <row r="4664" spans="1:13" x14ac:dyDescent="0.35">
      <c r="A4664" s="116"/>
      <c r="C4664" s="116"/>
      <c r="D4664" s="116"/>
      <c r="M4664" s="116"/>
    </row>
    <row r="4665" spans="1:13" x14ac:dyDescent="0.35">
      <c r="A4665" s="116"/>
      <c r="C4665" s="116"/>
      <c r="D4665" s="116"/>
      <c r="M4665" s="116"/>
    </row>
    <row r="4666" spans="1:13" x14ac:dyDescent="0.35">
      <c r="A4666" s="116"/>
      <c r="C4666" s="116"/>
      <c r="D4666" s="116"/>
      <c r="M4666" s="116"/>
    </row>
    <row r="4667" spans="1:13" x14ac:dyDescent="0.35">
      <c r="A4667" s="116"/>
      <c r="C4667" s="116"/>
      <c r="D4667" s="116"/>
      <c r="M4667" s="116"/>
    </row>
    <row r="4668" spans="1:13" x14ac:dyDescent="0.35">
      <c r="A4668" s="116"/>
      <c r="C4668" s="116"/>
      <c r="D4668" s="116"/>
      <c r="M4668" s="116"/>
    </row>
    <row r="4669" spans="1:13" x14ac:dyDescent="0.35">
      <c r="A4669" s="116"/>
      <c r="C4669" s="116"/>
      <c r="D4669" s="116"/>
      <c r="M4669" s="116"/>
    </row>
    <row r="4670" spans="1:13" x14ac:dyDescent="0.35">
      <c r="A4670" s="116"/>
      <c r="C4670" s="116"/>
      <c r="D4670" s="116"/>
      <c r="M4670" s="116"/>
    </row>
    <row r="4671" spans="1:13" x14ac:dyDescent="0.35">
      <c r="A4671" s="116"/>
      <c r="C4671" s="116"/>
      <c r="D4671" s="116"/>
      <c r="M4671" s="116"/>
    </row>
    <row r="4672" spans="1:13" x14ac:dyDescent="0.35">
      <c r="A4672" s="116"/>
      <c r="C4672" s="116"/>
      <c r="D4672" s="116"/>
      <c r="M4672" s="116"/>
    </row>
    <row r="4673" spans="1:13" x14ac:dyDescent="0.35">
      <c r="A4673" s="116"/>
      <c r="C4673" s="116"/>
      <c r="D4673" s="116"/>
      <c r="M4673" s="116"/>
    </row>
    <row r="4674" spans="1:13" x14ac:dyDescent="0.35">
      <c r="A4674" s="116"/>
      <c r="C4674" s="116"/>
      <c r="D4674" s="116"/>
      <c r="M4674" s="116"/>
    </row>
    <row r="4675" spans="1:13" x14ac:dyDescent="0.35">
      <c r="A4675" s="116"/>
      <c r="C4675" s="116"/>
      <c r="D4675" s="116"/>
      <c r="M4675" s="116"/>
    </row>
    <row r="4676" spans="1:13" x14ac:dyDescent="0.35">
      <c r="A4676" s="116"/>
      <c r="C4676" s="116"/>
      <c r="D4676" s="116"/>
      <c r="M4676" s="116"/>
    </row>
    <row r="4677" spans="1:13" x14ac:dyDescent="0.35">
      <c r="A4677" s="116"/>
      <c r="C4677" s="116"/>
      <c r="D4677" s="116"/>
      <c r="M4677" s="116"/>
    </row>
    <row r="4678" spans="1:13" x14ac:dyDescent="0.35">
      <c r="A4678" s="116"/>
      <c r="C4678" s="116"/>
      <c r="D4678" s="116"/>
      <c r="M4678" s="116"/>
    </row>
    <row r="4679" spans="1:13" x14ac:dyDescent="0.35">
      <c r="A4679" s="116"/>
      <c r="C4679" s="116"/>
      <c r="D4679" s="116"/>
      <c r="M4679" s="116"/>
    </row>
    <row r="4680" spans="1:13" x14ac:dyDescent="0.35">
      <c r="A4680" s="116"/>
      <c r="C4680" s="116"/>
      <c r="D4680" s="116"/>
      <c r="M4680" s="116"/>
    </row>
    <row r="4681" spans="1:13" x14ac:dyDescent="0.35">
      <c r="A4681" s="116"/>
      <c r="C4681" s="116"/>
      <c r="D4681" s="116"/>
      <c r="M4681" s="116"/>
    </row>
    <row r="4682" spans="1:13" x14ac:dyDescent="0.35">
      <c r="A4682" s="116"/>
      <c r="C4682" s="116"/>
      <c r="D4682" s="116"/>
      <c r="M4682" s="116"/>
    </row>
    <row r="4683" spans="1:13" x14ac:dyDescent="0.35">
      <c r="A4683" s="116"/>
      <c r="C4683" s="116"/>
      <c r="D4683" s="116"/>
      <c r="M4683" s="116"/>
    </row>
    <row r="4684" spans="1:13" x14ac:dyDescent="0.35">
      <c r="A4684" s="116"/>
      <c r="C4684" s="116"/>
      <c r="D4684" s="116"/>
      <c r="M4684" s="116"/>
    </row>
    <row r="4685" spans="1:13" x14ac:dyDescent="0.35">
      <c r="A4685" s="116"/>
      <c r="C4685" s="116"/>
      <c r="D4685" s="116"/>
      <c r="M4685" s="116"/>
    </row>
    <row r="4686" spans="1:13" x14ac:dyDescent="0.35">
      <c r="A4686" s="116"/>
      <c r="C4686" s="116"/>
      <c r="D4686" s="116"/>
      <c r="M4686" s="116"/>
    </row>
    <row r="4687" spans="1:13" x14ac:dyDescent="0.35">
      <c r="A4687" s="116"/>
      <c r="C4687" s="116"/>
      <c r="D4687" s="116"/>
      <c r="M4687" s="116"/>
    </row>
    <row r="4688" spans="1:13" x14ac:dyDescent="0.35">
      <c r="A4688" s="116"/>
      <c r="C4688" s="116"/>
      <c r="D4688" s="116"/>
      <c r="M4688" s="116"/>
    </row>
    <row r="4689" spans="1:13" x14ac:dyDescent="0.35">
      <c r="A4689" s="116"/>
      <c r="C4689" s="116"/>
      <c r="D4689" s="116"/>
      <c r="M4689" s="116"/>
    </row>
    <row r="4690" spans="1:13" x14ac:dyDescent="0.35">
      <c r="A4690" s="116"/>
      <c r="C4690" s="116"/>
      <c r="D4690" s="116"/>
      <c r="M4690" s="116"/>
    </row>
    <row r="4691" spans="1:13" x14ac:dyDescent="0.35">
      <c r="A4691" s="116"/>
      <c r="C4691" s="116"/>
      <c r="D4691" s="116"/>
      <c r="M4691" s="116"/>
    </row>
    <row r="4692" spans="1:13" x14ac:dyDescent="0.35">
      <c r="A4692" s="116"/>
      <c r="C4692" s="116"/>
      <c r="D4692" s="116"/>
      <c r="M4692" s="116"/>
    </row>
    <row r="4693" spans="1:13" x14ac:dyDescent="0.35">
      <c r="A4693" s="116"/>
      <c r="C4693" s="116"/>
      <c r="D4693" s="116"/>
      <c r="M4693" s="116"/>
    </row>
    <row r="4694" spans="1:13" x14ac:dyDescent="0.35">
      <c r="A4694" s="116"/>
      <c r="C4694" s="116"/>
      <c r="D4694" s="116"/>
      <c r="M4694" s="116"/>
    </row>
    <row r="4695" spans="1:13" x14ac:dyDescent="0.35">
      <c r="A4695" s="116"/>
      <c r="C4695" s="116"/>
      <c r="D4695" s="116"/>
      <c r="M4695" s="116"/>
    </row>
    <row r="4696" spans="1:13" x14ac:dyDescent="0.35">
      <c r="A4696" s="116"/>
      <c r="C4696" s="116"/>
      <c r="D4696" s="116"/>
      <c r="M4696" s="116"/>
    </row>
    <row r="4697" spans="1:13" x14ac:dyDescent="0.35">
      <c r="A4697" s="116"/>
      <c r="C4697" s="116"/>
      <c r="D4697" s="116"/>
      <c r="M4697" s="116"/>
    </row>
    <row r="4698" spans="1:13" x14ac:dyDescent="0.35">
      <c r="A4698" s="116"/>
      <c r="C4698" s="116"/>
      <c r="D4698" s="116"/>
      <c r="M4698" s="116"/>
    </row>
    <row r="4699" spans="1:13" x14ac:dyDescent="0.35">
      <c r="A4699" s="116"/>
      <c r="C4699" s="116"/>
      <c r="D4699" s="116"/>
      <c r="M4699" s="116"/>
    </row>
    <row r="4700" spans="1:13" x14ac:dyDescent="0.35">
      <c r="A4700" s="116"/>
      <c r="C4700" s="116"/>
      <c r="D4700" s="116"/>
      <c r="M4700" s="116"/>
    </row>
    <row r="4701" spans="1:13" x14ac:dyDescent="0.35">
      <c r="A4701" s="116"/>
      <c r="C4701" s="116"/>
      <c r="D4701" s="116"/>
      <c r="M4701" s="116"/>
    </row>
    <row r="4702" spans="1:13" x14ac:dyDescent="0.35">
      <c r="A4702" s="116"/>
      <c r="C4702" s="116"/>
      <c r="D4702" s="116"/>
      <c r="M4702" s="116"/>
    </row>
    <row r="4703" spans="1:13" x14ac:dyDescent="0.35">
      <c r="A4703" s="116"/>
      <c r="C4703" s="116"/>
      <c r="D4703" s="116"/>
      <c r="M4703" s="116"/>
    </row>
    <row r="4704" spans="1:13" x14ac:dyDescent="0.35">
      <c r="A4704" s="116"/>
      <c r="C4704" s="116"/>
      <c r="D4704" s="116"/>
      <c r="M4704" s="116"/>
    </row>
    <row r="4705" spans="1:13" x14ac:dyDescent="0.35">
      <c r="A4705" s="116"/>
      <c r="C4705" s="116"/>
      <c r="D4705" s="116"/>
      <c r="M4705" s="116"/>
    </row>
    <row r="4706" spans="1:13" x14ac:dyDescent="0.35">
      <c r="A4706" s="116"/>
      <c r="C4706" s="116"/>
      <c r="D4706" s="116"/>
      <c r="M4706" s="116"/>
    </row>
    <row r="4707" spans="1:13" x14ac:dyDescent="0.35">
      <c r="A4707" s="116"/>
      <c r="C4707" s="116"/>
      <c r="D4707" s="116"/>
      <c r="M4707" s="116"/>
    </row>
    <row r="4708" spans="1:13" x14ac:dyDescent="0.35">
      <c r="A4708" s="116"/>
      <c r="C4708" s="116"/>
      <c r="D4708" s="116"/>
      <c r="M4708" s="116"/>
    </row>
    <row r="4709" spans="1:13" x14ac:dyDescent="0.35">
      <c r="A4709" s="116"/>
      <c r="C4709" s="116"/>
      <c r="D4709" s="116"/>
      <c r="M4709" s="116"/>
    </row>
    <row r="4710" spans="1:13" x14ac:dyDescent="0.35">
      <c r="A4710" s="116"/>
      <c r="C4710" s="116"/>
      <c r="D4710" s="116"/>
      <c r="M4710" s="116"/>
    </row>
    <row r="4711" spans="1:13" x14ac:dyDescent="0.35">
      <c r="A4711" s="116"/>
      <c r="C4711" s="116"/>
      <c r="D4711" s="116"/>
      <c r="M4711" s="116"/>
    </row>
    <row r="4712" spans="1:13" x14ac:dyDescent="0.35">
      <c r="A4712" s="116"/>
      <c r="C4712" s="116"/>
      <c r="D4712" s="116"/>
      <c r="M4712" s="116"/>
    </row>
    <row r="4713" spans="1:13" x14ac:dyDescent="0.35">
      <c r="A4713" s="116"/>
      <c r="C4713" s="116"/>
      <c r="D4713" s="116"/>
      <c r="M4713" s="116"/>
    </row>
    <row r="4714" spans="1:13" x14ac:dyDescent="0.35">
      <c r="A4714" s="116"/>
      <c r="C4714" s="116"/>
      <c r="D4714" s="116"/>
      <c r="M4714" s="116"/>
    </row>
    <row r="4715" spans="1:13" x14ac:dyDescent="0.35">
      <c r="A4715" s="116"/>
      <c r="C4715" s="116"/>
      <c r="D4715" s="116"/>
      <c r="M4715" s="116"/>
    </row>
    <row r="4716" spans="1:13" x14ac:dyDescent="0.35">
      <c r="A4716" s="116"/>
      <c r="C4716" s="116"/>
      <c r="D4716" s="116"/>
      <c r="M4716" s="116"/>
    </row>
    <row r="4717" spans="1:13" x14ac:dyDescent="0.35">
      <c r="A4717" s="116"/>
      <c r="C4717" s="116"/>
      <c r="D4717" s="116"/>
      <c r="M4717" s="116"/>
    </row>
    <row r="4718" spans="1:13" x14ac:dyDescent="0.35">
      <c r="A4718" s="116"/>
      <c r="C4718" s="116"/>
      <c r="D4718" s="116"/>
      <c r="M4718" s="116"/>
    </row>
    <row r="4719" spans="1:13" x14ac:dyDescent="0.35">
      <c r="A4719" s="116"/>
      <c r="C4719" s="116"/>
      <c r="D4719" s="116"/>
      <c r="M4719" s="116"/>
    </row>
    <row r="4720" spans="1:13" x14ac:dyDescent="0.35">
      <c r="A4720" s="116"/>
      <c r="C4720" s="116"/>
      <c r="D4720" s="116"/>
      <c r="M4720" s="116"/>
    </row>
    <row r="4721" spans="1:13" x14ac:dyDescent="0.35">
      <c r="A4721" s="116"/>
      <c r="C4721" s="116"/>
      <c r="D4721" s="116"/>
      <c r="M4721" s="116"/>
    </row>
    <row r="4722" spans="1:13" x14ac:dyDescent="0.35">
      <c r="A4722" s="116"/>
      <c r="C4722" s="116"/>
      <c r="D4722" s="116"/>
      <c r="M4722" s="116"/>
    </row>
    <row r="4723" spans="1:13" x14ac:dyDescent="0.35">
      <c r="A4723" s="116"/>
      <c r="C4723" s="116"/>
      <c r="D4723" s="116"/>
      <c r="M4723" s="116"/>
    </row>
    <row r="4724" spans="1:13" x14ac:dyDescent="0.35">
      <c r="A4724" s="116"/>
      <c r="C4724" s="116"/>
      <c r="D4724" s="116"/>
      <c r="M4724" s="116"/>
    </row>
    <row r="4725" spans="1:13" x14ac:dyDescent="0.35">
      <c r="A4725" s="116"/>
      <c r="C4725" s="116"/>
      <c r="D4725" s="116"/>
      <c r="M4725" s="116"/>
    </row>
    <row r="4726" spans="1:13" x14ac:dyDescent="0.35">
      <c r="A4726" s="116"/>
      <c r="C4726" s="116"/>
      <c r="D4726" s="116"/>
      <c r="M4726" s="116"/>
    </row>
    <row r="4727" spans="1:13" x14ac:dyDescent="0.35">
      <c r="A4727" s="116"/>
      <c r="C4727" s="116"/>
      <c r="D4727" s="116"/>
      <c r="M4727" s="116"/>
    </row>
    <row r="4728" spans="1:13" x14ac:dyDescent="0.35">
      <c r="A4728" s="116"/>
      <c r="C4728" s="116"/>
      <c r="D4728" s="116"/>
      <c r="M4728" s="116"/>
    </row>
    <row r="4729" spans="1:13" x14ac:dyDescent="0.35">
      <c r="A4729" s="116"/>
      <c r="C4729" s="116"/>
      <c r="D4729" s="116"/>
      <c r="M4729" s="116"/>
    </row>
    <row r="4730" spans="1:13" x14ac:dyDescent="0.35">
      <c r="A4730" s="116"/>
      <c r="C4730" s="116"/>
      <c r="D4730" s="116"/>
      <c r="M4730" s="116"/>
    </row>
    <row r="4731" spans="1:13" x14ac:dyDescent="0.35">
      <c r="A4731" s="116"/>
      <c r="C4731" s="116"/>
      <c r="D4731" s="116"/>
      <c r="M4731" s="116"/>
    </row>
    <row r="4732" spans="1:13" x14ac:dyDescent="0.35">
      <c r="A4732" s="116"/>
      <c r="C4732" s="116"/>
      <c r="D4732" s="116"/>
      <c r="M4732" s="116"/>
    </row>
    <row r="4733" spans="1:13" x14ac:dyDescent="0.35">
      <c r="A4733" s="116"/>
      <c r="C4733" s="116"/>
      <c r="D4733" s="116"/>
      <c r="M4733" s="116"/>
    </row>
    <row r="4734" spans="1:13" x14ac:dyDescent="0.35">
      <c r="A4734" s="116"/>
      <c r="C4734" s="116"/>
      <c r="D4734" s="116"/>
      <c r="M4734" s="116"/>
    </row>
    <row r="4735" spans="1:13" x14ac:dyDescent="0.35">
      <c r="A4735" s="116"/>
      <c r="C4735" s="116"/>
      <c r="D4735" s="116"/>
      <c r="M4735" s="116"/>
    </row>
    <row r="4736" spans="1:13" x14ac:dyDescent="0.35">
      <c r="A4736" s="116"/>
      <c r="C4736" s="116"/>
      <c r="D4736" s="116"/>
      <c r="M4736" s="116"/>
    </row>
    <row r="4737" spans="1:13" x14ac:dyDescent="0.35">
      <c r="A4737" s="116"/>
      <c r="C4737" s="116"/>
      <c r="D4737" s="116"/>
      <c r="M4737" s="116"/>
    </row>
    <row r="4738" spans="1:13" x14ac:dyDescent="0.35">
      <c r="A4738" s="116"/>
      <c r="C4738" s="116"/>
      <c r="D4738" s="116"/>
      <c r="M4738" s="116"/>
    </row>
    <row r="4739" spans="1:13" x14ac:dyDescent="0.35">
      <c r="A4739" s="116"/>
      <c r="C4739" s="116"/>
      <c r="D4739" s="116"/>
      <c r="M4739" s="116"/>
    </row>
    <row r="4740" spans="1:13" x14ac:dyDescent="0.35">
      <c r="A4740" s="116"/>
      <c r="C4740" s="116"/>
      <c r="D4740" s="116"/>
      <c r="M4740" s="116"/>
    </row>
    <row r="4741" spans="1:13" x14ac:dyDescent="0.35">
      <c r="A4741" s="116"/>
      <c r="C4741" s="116"/>
      <c r="D4741" s="116"/>
      <c r="M4741" s="116"/>
    </row>
    <row r="4742" spans="1:13" x14ac:dyDescent="0.35">
      <c r="A4742" s="116"/>
      <c r="C4742" s="116"/>
      <c r="D4742" s="116"/>
      <c r="M4742" s="116"/>
    </row>
    <row r="4743" spans="1:13" x14ac:dyDescent="0.35">
      <c r="A4743" s="116"/>
      <c r="C4743" s="116"/>
      <c r="D4743" s="116"/>
      <c r="M4743" s="116"/>
    </row>
    <row r="4744" spans="1:13" x14ac:dyDescent="0.35">
      <c r="A4744" s="116"/>
      <c r="C4744" s="116"/>
      <c r="D4744" s="116"/>
      <c r="M4744" s="116"/>
    </row>
    <row r="4745" spans="1:13" x14ac:dyDescent="0.35">
      <c r="A4745" s="116"/>
      <c r="C4745" s="116"/>
      <c r="D4745" s="116"/>
      <c r="M4745" s="116"/>
    </row>
    <row r="4746" spans="1:13" x14ac:dyDescent="0.35">
      <c r="A4746" s="116"/>
      <c r="C4746" s="116"/>
      <c r="D4746" s="116"/>
      <c r="M4746" s="116"/>
    </row>
    <row r="4747" spans="1:13" x14ac:dyDescent="0.35">
      <c r="A4747" s="116"/>
      <c r="C4747" s="116"/>
      <c r="D4747" s="116"/>
      <c r="M4747" s="116"/>
    </row>
    <row r="4748" spans="1:13" x14ac:dyDescent="0.35">
      <c r="A4748" s="116"/>
      <c r="C4748" s="116"/>
      <c r="D4748" s="116"/>
      <c r="M4748" s="116"/>
    </row>
    <row r="4749" spans="1:13" x14ac:dyDescent="0.35">
      <c r="A4749" s="116"/>
      <c r="C4749" s="116"/>
      <c r="D4749" s="116"/>
      <c r="M4749" s="116"/>
    </row>
    <row r="4750" spans="1:13" x14ac:dyDescent="0.35">
      <c r="A4750" s="116"/>
      <c r="C4750" s="116"/>
      <c r="D4750" s="116"/>
      <c r="M4750" s="116"/>
    </row>
    <row r="4751" spans="1:13" x14ac:dyDescent="0.35">
      <c r="A4751" s="116"/>
      <c r="C4751" s="116"/>
      <c r="D4751" s="116"/>
      <c r="M4751" s="116"/>
    </row>
    <row r="4752" spans="1:13" x14ac:dyDescent="0.35">
      <c r="A4752" s="116"/>
      <c r="C4752" s="116"/>
      <c r="D4752" s="116"/>
      <c r="M4752" s="116"/>
    </row>
    <row r="4753" spans="1:13" x14ac:dyDescent="0.35">
      <c r="A4753" s="116"/>
      <c r="C4753" s="116"/>
      <c r="D4753" s="116"/>
      <c r="M4753" s="116"/>
    </row>
    <row r="4754" spans="1:13" x14ac:dyDescent="0.35">
      <c r="A4754" s="116"/>
      <c r="C4754" s="116"/>
      <c r="D4754" s="116"/>
      <c r="M4754" s="116"/>
    </row>
    <row r="4755" spans="1:13" x14ac:dyDescent="0.35">
      <c r="A4755" s="116"/>
      <c r="C4755" s="116"/>
      <c r="D4755" s="116"/>
      <c r="M4755" s="116"/>
    </row>
    <row r="4756" spans="1:13" x14ac:dyDescent="0.35">
      <c r="A4756" s="116"/>
      <c r="C4756" s="116"/>
      <c r="D4756" s="116"/>
      <c r="M4756" s="116"/>
    </row>
    <row r="4757" spans="1:13" x14ac:dyDescent="0.35">
      <c r="A4757" s="116"/>
      <c r="C4757" s="116"/>
      <c r="D4757" s="116"/>
      <c r="M4757" s="116"/>
    </row>
    <row r="4758" spans="1:13" x14ac:dyDescent="0.35">
      <c r="A4758" s="116"/>
      <c r="C4758" s="116"/>
      <c r="D4758" s="116"/>
      <c r="M4758" s="116"/>
    </row>
    <row r="4759" spans="1:13" x14ac:dyDescent="0.35">
      <c r="A4759" s="116"/>
      <c r="C4759" s="116"/>
      <c r="D4759" s="116"/>
      <c r="M4759" s="116"/>
    </row>
    <row r="4760" spans="1:13" x14ac:dyDescent="0.35">
      <c r="A4760" s="116"/>
      <c r="C4760" s="116"/>
      <c r="D4760" s="116"/>
      <c r="M4760" s="116"/>
    </row>
    <row r="4761" spans="1:13" x14ac:dyDescent="0.35">
      <c r="A4761" s="116"/>
      <c r="C4761" s="116"/>
      <c r="D4761" s="116"/>
      <c r="M4761" s="116"/>
    </row>
    <row r="4762" spans="1:13" x14ac:dyDescent="0.35">
      <c r="A4762" s="116"/>
      <c r="C4762" s="116"/>
      <c r="D4762" s="116"/>
      <c r="M4762" s="116"/>
    </row>
    <row r="4763" spans="1:13" x14ac:dyDescent="0.35">
      <c r="A4763" s="116"/>
      <c r="C4763" s="116"/>
      <c r="D4763" s="116"/>
      <c r="M4763" s="116"/>
    </row>
    <row r="4764" spans="1:13" x14ac:dyDescent="0.35">
      <c r="A4764" s="116"/>
      <c r="C4764" s="116"/>
      <c r="D4764" s="116"/>
      <c r="M4764" s="116"/>
    </row>
    <row r="4765" spans="1:13" x14ac:dyDescent="0.35">
      <c r="A4765" s="116"/>
      <c r="C4765" s="116"/>
      <c r="D4765" s="116"/>
      <c r="M4765" s="116"/>
    </row>
    <row r="4766" spans="1:13" x14ac:dyDescent="0.35">
      <c r="A4766" s="116"/>
      <c r="C4766" s="116"/>
      <c r="D4766" s="116"/>
      <c r="M4766" s="116"/>
    </row>
    <row r="4767" spans="1:13" x14ac:dyDescent="0.35">
      <c r="A4767" s="116"/>
      <c r="C4767" s="116"/>
      <c r="D4767" s="116"/>
      <c r="M4767" s="116"/>
    </row>
    <row r="4768" spans="1:13" x14ac:dyDescent="0.35">
      <c r="A4768" s="116"/>
      <c r="C4768" s="116"/>
      <c r="D4768" s="116"/>
      <c r="M4768" s="116"/>
    </row>
    <row r="4769" spans="1:13" x14ac:dyDescent="0.35">
      <c r="A4769" s="116"/>
      <c r="C4769" s="116"/>
      <c r="D4769" s="116"/>
      <c r="M4769" s="116"/>
    </row>
    <row r="4770" spans="1:13" x14ac:dyDescent="0.35">
      <c r="A4770" s="116"/>
      <c r="C4770" s="116"/>
      <c r="D4770" s="116"/>
      <c r="M4770" s="116"/>
    </row>
    <row r="4771" spans="1:13" x14ac:dyDescent="0.35">
      <c r="A4771" s="116"/>
      <c r="C4771" s="116"/>
      <c r="D4771" s="116"/>
      <c r="M4771" s="116"/>
    </row>
    <row r="4772" spans="1:13" x14ac:dyDescent="0.35">
      <c r="A4772" s="116"/>
      <c r="C4772" s="116"/>
      <c r="D4772" s="116"/>
      <c r="M4772" s="116"/>
    </row>
    <row r="4773" spans="1:13" x14ac:dyDescent="0.35">
      <c r="A4773" s="116"/>
      <c r="C4773" s="116"/>
      <c r="D4773" s="116"/>
      <c r="M4773" s="116"/>
    </row>
    <row r="4774" spans="1:13" x14ac:dyDescent="0.35">
      <c r="A4774" s="116"/>
      <c r="C4774" s="116"/>
      <c r="D4774" s="116"/>
      <c r="M4774" s="116"/>
    </row>
    <row r="4775" spans="1:13" x14ac:dyDescent="0.35">
      <c r="A4775" s="116"/>
      <c r="C4775" s="116"/>
      <c r="D4775" s="116"/>
      <c r="M4775" s="116"/>
    </row>
    <row r="4776" spans="1:13" x14ac:dyDescent="0.35">
      <c r="A4776" s="116"/>
      <c r="C4776" s="116"/>
      <c r="D4776" s="116"/>
      <c r="M4776" s="116"/>
    </row>
    <row r="4777" spans="1:13" x14ac:dyDescent="0.35">
      <c r="A4777" s="116"/>
      <c r="C4777" s="116"/>
      <c r="D4777" s="116"/>
      <c r="M4777" s="116"/>
    </row>
    <row r="4778" spans="1:13" x14ac:dyDescent="0.35">
      <c r="A4778" s="116"/>
      <c r="C4778" s="116"/>
      <c r="D4778" s="116"/>
      <c r="M4778" s="116"/>
    </row>
    <row r="4779" spans="1:13" x14ac:dyDescent="0.35">
      <c r="A4779" s="116"/>
      <c r="C4779" s="116"/>
      <c r="D4779" s="116"/>
      <c r="M4779" s="116"/>
    </row>
    <row r="4780" spans="1:13" x14ac:dyDescent="0.35">
      <c r="A4780" s="116"/>
      <c r="C4780" s="116"/>
      <c r="D4780" s="116"/>
      <c r="M4780" s="116"/>
    </row>
    <row r="4781" spans="1:13" x14ac:dyDescent="0.35">
      <c r="A4781" s="116"/>
      <c r="C4781" s="116"/>
      <c r="D4781" s="116"/>
      <c r="M4781" s="116"/>
    </row>
    <row r="4782" spans="1:13" x14ac:dyDescent="0.35">
      <c r="A4782" s="116"/>
      <c r="C4782" s="116"/>
      <c r="D4782" s="116"/>
      <c r="M4782" s="116"/>
    </row>
    <row r="4783" spans="1:13" x14ac:dyDescent="0.35">
      <c r="A4783" s="116"/>
      <c r="C4783" s="116"/>
      <c r="D4783" s="116"/>
      <c r="M4783" s="116"/>
    </row>
    <row r="4784" spans="1:13" x14ac:dyDescent="0.35">
      <c r="A4784" s="116"/>
      <c r="C4784" s="116"/>
      <c r="D4784" s="116"/>
      <c r="M4784" s="116"/>
    </row>
    <row r="4785" spans="1:13" x14ac:dyDescent="0.35">
      <c r="A4785" s="116"/>
      <c r="C4785" s="116"/>
      <c r="D4785" s="116"/>
      <c r="M4785" s="116"/>
    </row>
    <row r="4786" spans="1:13" x14ac:dyDescent="0.35">
      <c r="A4786" s="116"/>
      <c r="C4786" s="116"/>
      <c r="D4786" s="116"/>
      <c r="M4786" s="116"/>
    </row>
    <row r="4787" spans="1:13" x14ac:dyDescent="0.35">
      <c r="A4787" s="116"/>
      <c r="C4787" s="116"/>
      <c r="D4787" s="116"/>
      <c r="M4787" s="116"/>
    </row>
    <row r="4788" spans="1:13" x14ac:dyDescent="0.35">
      <c r="A4788" s="116"/>
      <c r="C4788" s="116"/>
      <c r="D4788" s="116"/>
      <c r="M4788" s="116"/>
    </row>
    <row r="4789" spans="1:13" x14ac:dyDescent="0.35">
      <c r="A4789" s="116"/>
      <c r="C4789" s="116"/>
      <c r="D4789" s="116"/>
      <c r="M4789" s="116"/>
    </row>
    <row r="4790" spans="1:13" x14ac:dyDescent="0.35">
      <c r="A4790" s="116"/>
      <c r="C4790" s="116"/>
      <c r="D4790" s="116"/>
      <c r="M4790" s="116"/>
    </row>
    <row r="4791" spans="1:13" x14ac:dyDescent="0.35">
      <c r="A4791" s="116"/>
      <c r="C4791" s="116"/>
      <c r="D4791" s="116"/>
      <c r="M4791" s="116"/>
    </row>
    <row r="4792" spans="1:13" x14ac:dyDescent="0.35">
      <c r="A4792" s="116"/>
      <c r="C4792" s="116"/>
      <c r="D4792" s="116"/>
      <c r="M4792" s="116"/>
    </row>
    <row r="4793" spans="1:13" x14ac:dyDescent="0.35">
      <c r="A4793" s="116"/>
      <c r="C4793" s="116"/>
      <c r="D4793" s="116"/>
      <c r="M4793" s="116"/>
    </row>
    <row r="4794" spans="1:13" x14ac:dyDescent="0.35">
      <c r="A4794" s="116"/>
      <c r="C4794" s="116"/>
      <c r="D4794" s="116"/>
      <c r="M4794" s="116"/>
    </row>
    <row r="4795" spans="1:13" x14ac:dyDescent="0.35">
      <c r="A4795" s="116"/>
      <c r="C4795" s="116"/>
      <c r="D4795" s="116"/>
      <c r="M4795" s="116"/>
    </row>
    <row r="4796" spans="1:13" x14ac:dyDescent="0.35">
      <c r="A4796" s="116"/>
      <c r="C4796" s="116"/>
      <c r="D4796" s="116"/>
      <c r="M4796" s="116"/>
    </row>
    <row r="4797" spans="1:13" x14ac:dyDescent="0.35">
      <c r="A4797" s="116"/>
      <c r="C4797" s="116"/>
      <c r="D4797" s="116"/>
      <c r="M4797" s="116"/>
    </row>
    <row r="4798" spans="1:13" x14ac:dyDescent="0.35">
      <c r="A4798" s="116"/>
      <c r="C4798" s="116"/>
      <c r="D4798" s="116"/>
      <c r="M4798" s="116"/>
    </row>
    <row r="4799" spans="1:13" x14ac:dyDescent="0.35">
      <c r="A4799" s="116"/>
      <c r="C4799" s="116"/>
      <c r="D4799" s="116"/>
      <c r="M4799" s="116"/>
    </row>
    <row r="4800" spans="1:13" x14ac:dyDescent="0.35">
      <c r="A4800" s="116"/>
      <c r="C4800" s="116"/>
      <c r="D4800" s="116"/>
      <c r="M4800" s="116"/>
    </row>
    <row r="4801" spans="1:13" x14ac:dyDescent="0.35">
      <c r="A4801" s="116"/>
      <c r="C4801" s="116"/>
      <c r="D4801" s="116"/>
      <c r="M4801" s="116"/>
    </row>
    <row r="4802" spans="1:13" x14ac:dyDescent="0.35">
      <c r="A4802" s="116"/>
      <c r="C4802" s="116"/>
      <c r="D4802" s="116"/>
      <c r="M4802" s="116"/>
    </row>
    <row r="4803" spans="1:13" x14ac:dyDescent="0.35">
      <c r="A4803" s="116"/>
      <c r="C4803" s="116"/>
      <c r="D4803" s="116"/>
      <c r="M4803" s="116"/>
    </row>
    <row r="4804" spans="1:13" x14ac:dyDescent="0.35">
      <c r="A4804" s="116"/>
      <c r="C4804" s="116"/>
      <c r="D4804" s="116"/>
      <c r="M4804" s="116"/>
    </row>
    <row r="4805" spans="1:13" x14ac:dyDescent="0.35">
      <c r="A4805" s="116"/>
      <c r="C4805" s="116"/>
      <c r="D4805" s="116"/>
      <c r="M4805" s="116"/>
    </row>
    <row r="4806" spans="1:13" x14ac:dyDescent="0.35">
      <c r="A4806" s="116"/>
      <c r="C4806" s="116"/>
      <c r="D4806" s="116"/>
      <c r="M4806" s="116"/>
    </row>
    <row r="4807" spans="1:13" x14ac:dyDescent="0.35">
      <c r="A4807" s="116"/>
      <c r="C4807" s="116"/>
      <c r="D4807" s="116"/>
      <c r="M4807" s="116"/>
    </row>
    <row r="4808" spans="1:13" x14ac:dyDescent="0.35">
      <c r="A4808" s="116"/>
      <c r="C4808" s="116"/>
      <c r="D4808" s="116"/>
      <c r="M4808" s="116"/>
    </row>
    <row r="4809" spans="1:13" x14ac:dyDescent="0.35">
      <c r="A4809" s="116"/>
      <c r="C4809" s="116"/>
      <c r="D4809" s="116"/>
      <c r="M4809" s="116"/>
    </row>
    <row r="4810" spans="1:13" x14ac:dyDescent="0.35">
      <c r="A4810" s="116"/>
      <c r="C4810" s="116"/>
      <c r="D4810" s="116"/>
      <c r="M4810" s="116"/>
    </row>
    <row r="4811" spans="1:13" x14ac:dyDescent="0.35">
      <c r="A4811" s="116"/>
      <c r="C4811" s="116"/>
      <c r="D4811" s="116"/>
      <c r="M4811" s="116"/>
    </row>
    <row r="4812" spans="1:13" x14ac:dyDescent="0.35">
      <c r="A4812" s="116"/>
      <c r="C4812" s="116"/>
      <c r="D4812" s="116"/>
      <c r="M4812" s="116"/>
    </row>
    <row r="4813" spans="1:13" x14ac:dyDescent="0.35">
      <c r="A4813" s="116"/>
      <c r="C4813" s="116"/>
      <c r="D4813" s="116"/>
      <c r="M4813" s="116"/>
    </row>
    <row r="4814" spans="1:13" x14ac:dyDescent="0.35">
      <c r="A4814" s="116"/>
      <c r="C4814" s="116"/>
      <c r="D4814" s="116"/>
      <c r="M4814" s="116"/>
    </row>
    <row r="4815" spans="1:13" x14ac:dyDescent="0.35">
      <c r="A4815" s="116"/>
      <c r="C4815" s="116"/>
      <c r="D4815" s="116"/>
      <c r="M4815" s="116"/>
    </row>
    <row r="4816" spans="1:13" x14ac:dyDescent="0.35">
      <c r="A4816" s="116"/>
      <c r="C4816" s="116"/>
      <c r="D4816" s="116"/>
      <c r="M4816" s="116"/>
    </row>
    <row r="4817" spans="1:13" x14ac:dyDescent="0.35">
      <c r="A4817" s="116"/>
      <c r="C4817" s="116"/>
      <c r="D4817" s="116"/>
      <c r="M4817" s="116"/>
    </row>
    <row r="4818" spans="1:13" x14ac:dyDescent="0.35">
      <c r="A4818" s="116"/>
      <c r="C4818" s="116"/>
      <c r="D4818" s="116"/>
      <c r="M4818" s="116"/>
    </row>
    <row r="4819" spans="1:13" x14ac:dyDescent="0.35">
      <c r="A4819" s="116"/>
      <c r="C4819" s="116"/>
      <c r="D4819" s="116"/>
      <c r="M4819" s="116"/>
    </row>
    <row r="4820" spans="1:13" x14ac:dyDescent="0.35">
      <c r="A4820" s="116"/>
      <c r="C4820" s="116"/>
      <c r="D4820" s="116"/>
      <c r="M4820" s="116"/>
    </row>
    <row r="4821" spans="1:13" x14ac:dyDescent="0.35">
      <c r="A4821" s="116"/>
      <c r="C4821" s="116"/>
      <c r="D4821" s="116"/>
      <c r="M4821" s="116"/>
    </row>
    <row r="4822" spans="1:13" x14ac:dyDescent="0.35">
      <c r="A4822" s="116"/>
      <c r="C4822" s="116"/>
      <c r="D4822" s="116"/>
      <c r="M4822" s="116"/>
    </row>
    <row r="4823" spans="1:13" x14ac:dyDescent="0.35">
      <c r="A4823" s="116"/>
      <c r="C4823" s="116"/>
      <c r="D4823" s="116"/>
      <c r="M4823" s="116"/>
    </row>
    <row r="4824" spans="1:13" x14ac:dyDescent="0.35">
      <c r="A4824" s="116"/>
      <c r="C4824" s="116"/>
      <c r="D4824" s="116"/>
      <c r="M4824" s="116"/>
    </row>
    <row r="4825" spans="1:13" x14ac:dyDescent="0.35">
      <c r="A4825" s="116"/>
      <c r="C4825" s="116"/>
      <c r="D4825" s="116"/>
      <c r="M4825" s="116"/>
    </row>
    <row r="4826" spans="1:13" x14ac:dyDescent="0.35">
      <c r="A4826" s="116"/>
      <c r="C4826" s="116"/>
      <c r="D4826" s="116"/>
      <c r="M4826" s="116"/>
    </row>
    <row r="4827" spans="1:13" x14ac:dyDescent="0.35">
      <c r="A4827" s="116"/>
      <c r="C4827" s="116"/>
      <c r="D4827" s="116"/>
      <c r="M4827" s="116"/>
    </row>
    <row r="4828" spans="1:13" x14ac:dyDescent="0.35">
      <c r="A4828" s="116"/>
      <c r="C4828" s="116"/>
      <c r="D4828" s="116"/>
      <c r="M4828" s="116"/>
    </row>
    <row r="4829" spans="1:13" x14ac:dyDescent="0.35">
      <c r="A4829" s="116"/>
      <c r="C4829" s="116"/>
      <c r="D4829" s="116"/>
      <c r="M4829" s="116"/>
    </row>
    <row r="4830" spans="1:13" x14ac:dyDescent="0.35">
      <c r="A4830" s="116"/>
      <c r="C4830" s="116"/>
      <c r="D4830" s="116"/>
      <c r="M4830" s="116"/>
    </row>
    <row r="4831" spans="1:13" x14ac:dyDescent="0.35">
      <c r="A4831" s="116"/>
      <c r="C4831" s="116"/>
      <c r="D4831" s="116"/>
      <c r="M4831" s="116"/>
    </row>
    <row r="4832" spans="1:13" x14ac:dyDescent="0.35">
      <c r="A4832" s="116"/>
      <c r="C4832" s="116"/>
      <c r="D4832" s="116"/>
      <c r="M4832" s="116"/>
    </row>
    <row r="4833" spans="1:13" x14ac:dyDescent="0.35">
      <c r="A4833" s="116"/>
      <c r="C4833" s="116"/>
      <c r="D4833" s="116"/>
      <c r="M4833" s="116"/>
    </row>
    <row r="4834" spans="1:13" x14ac:dyDescent="0.35">
      <c r="A4834" s="116"/>
      <c r="C4834" s="116"/>
      <c r="D4834" s="116"/>
      <c r="M4834" s="116"/>
    </row>
    <row r="4835" spans="1:13" x14ac:dyDescent="0.35">
      <c r="A4835" s="116"/>
      <c r="C4835" s="116"/>
      <c r="D4835" s="116"/>
      <c r="M4835" s="116"/>
    </row>
    <row r="4836" spans="1:13" x14ac:dyDescent="0.35">
      <c r="A4836" s="116"/>
      <c r="C4836" s="116"/>
      <c r="D4836" s="116"/>
      <c r="M4836" s="116"/>
    </row>
    <row r="4837" spans="1:13" x14ac:dyDescent="0.35">
      <c r="A4837" s="116"/>
      <c r="C4837" s="116"/>
      <c r="D4837" s="116"/>
      <c r="M4837" s="116"/>
    </row>
    <row r="4838" spans="1:13" x14ac:dyDescent="0.35">
      <c r="A4838" s="116"/>
      <c r="C4838" s="116"/>
      <c r="D4838" s="116"/>
      <c r="M4838" s="116"/>
    </row>
    <row r="4839" spans="1:13" x14ac:dyDescent="0.35">
      <c r="A4839" s="116"/>
      <c r="C4839" s="116"/>
      <c r="D4839" s="116"/>
      <c r="M4839" s="116"/>
    </row>
    <row r="4840" spans="1:13" x14ac:dyDescent="0.35">
      <c r="A4840" s="116"/>
      <c r="C4840" s="116"/>
      <c r="D4840" s="116"/>
      <c r="M4840" s="116"/>
    </row>
    <row r="4841" spans="1:13" x14ac:dyDescent="0.35">
      <c r="A4841" s="116"/>
      <c r="C4841" s="116"/>
      <c r="D4841" s="116"/>
      <c r="M4841" s="116"/>
    </row>
    <row r="4842" spans="1:13" x14ac:dyDescent="0.35">
      <c r="A4842" s="116"/>
      <c r="C4842" s="116"/>
      <c r="D4842" s="116"/>
      <c r="M4842" s="116"/>
    </row>
    <row r="4843" spans="1:13" x14ac:dyDescent="0.35">
      <c r="A4843" s="116"/>
      <c r="C4843" s="116"/>
      <c r="D4843" s="116"/>
      <c r="M4843" s="116"/>
    </row>
    <row r="4844" spans="1:13" x14ac:dyDescent="0.35">
      <c r="A4844" s="116"/>
      <c r="C4844" s="116"/>
      <c r="D4844" s="116"/>
      <c r="M4844" s="116"/>
    </row>
    <row r="4845" spans="1:13" x14ac:dyDescent="0.35">
      <c r="A4845" s="116"/>
      <c r="C4845" s="116"/>
      <c r="D4845" s="116"/>
      <c r="M4845" s="116"/>
    </row>
    <row r="4846" spans="1:13" x14ac:dyDescent="0.35">
      <c r="A4846" s="116"/>
      <c r="C4846" s="116"/>
      <c r="D4846" s="116"/>
      <c r="M4846" s="116"/>
    </row>
    <row r="4847" spans="1:13" x14ac:dyDescent="0.35">
      <c r="A4847" s="116"/>
      <c r="C4847" s="116"/>
      <c r="D4847" s="116"/>
      <c r="M4847" s="116"/>
    </row>
    <row r="4848" spans="1:13" x14ac:dyDescent="0.35">
      <c r="A4848" s="116"/>
      <c r="C4848" s="116"/>
      <c r="D4848" s="116"/>
      <c r="M4848" s="116"/>
    </row>
    <row r="4849" spans="1:13" x14ac:dyDescent="0.35">
      <c r="A4849" s="116"/>
      <c r="C4849" s="116"/>
      <c r="D4849" s="116"/>
      <c r="M4849" s="116"/>
    </row>
    <row r="4850" spans="1:13" x14ac:dyDescent="0.35">
      <c r="A4850" s="116"/>
      <c r="C4850" s="116"/>
      <c r="D4850" s="116"/>
      <c r="M4850" s="116"/>
    </row>
    <row r="4851" spans="1:13" x14ac:dyDescent="0.35">
      <c r="A4851" s="116"/>
      <c r="C4851" s="116"/>
      <c r="D4851" s="116"/>
      <c r="M4851" s="116"/>
    </row>
    <row r="4852" spans="1:13" x14ac:dyDescent="0.35">
      <c r="A4852" s="116"/>
      <c r="C4852" s="116"/>
      <c r="D4852" s="116"/>
      <c r="M4852" s="116"/>
    </row>
    <row r="4853" spans="1:13" x14ac:dyDescent="0.35">
      <c r="A4853" s="116"/>
      <c r="C4853" s="116"/>
      <c r="D4853" s="116"/>
      <c r="M4853" s="116"/>
    </row>
    <row r="4854" spans="1:13" x14ac:dyDescent="0.35">
      <c r="A4854" s="116"/>
      <c r="C4854" s="116"/>
      <c r="D4854" s="116"/>
      <c r="M4854" s="116"/>
    </row>
    <row r="4855" spans="1:13" x14ac:dyDescent="0.35">
      <c r="A4855" s="116"/>
      <c r="C4855" s="116"/>
      <c r="D4855" s="116"/>
      <c r="M4855" s="116"/>
    </row>
    <row r="4856" spans="1:13" x14ac:dyDescent="0.35">
      <c r="A4856" s="116"/>
      <c r="C4856" s="116"/>
      <c r="D4856" s="116"/>
      <c r="M4856" s="116"/>
    </row>
    <row r="4857" spans="1:13" x14ac:dyDescent="0.35">
      <c r="A4857" s="116"/>
      <c r="C4857" s="116"/>
      <c r="D4857" s="116"/>
      <c r="M4857" s="116"/>
    </row>
    <row r="4858" spans="1:13" x14ac:dyDescent="0.35">
      <c r="A4858" s="116"/>
      <c r="C4858" s="116"/>
      <c r="D4858" s="116"/>
      <c r="M4858" s="116"/>
    </row>
    <row r="4859" spans="1:13" x14ac:dyDescent="0.35">
      <c r="A4859" s="116"/>
      <c r="C4859" s="116"/>
      <c r="D4859" s="116"/>
      <c r="M4859" s="116"/>
    </row>
    <row r="4860" spans="1:13" x14ac:dyDescent="0.35">
      <c r="A4860" s="116"/>
      <c r="C4860" s="116"/>
      <c r="D4860" s="116"/>
      <c r="M4860" s="116"/>
    </row>
    <row r="4861" spans="1:13" x14ac:dyDescent="0.35">
      <c r="A4861" s="116"/>
      <c r="C4861" s="116"/>
      <c r="D4861" s="116"/>
      <c r="M4861" s="116"/>
    </row>
    <row r="4862" spans="1:13" x14ac:dyDescent="0.35">
      <c r="A4862" s="116"/>
      <c r="C4862" s="116"/>
      <c r="D4862" s="116"/>
      <c r="M4862" s="116"/>
    </row>
    <row r="4863" spans="1:13" x14ac:dyDescent="0.35">
      <c r="A4863" s="116"/>
      <c r="C4863" s="116"/>
      <c r="D4863" s="116"/>
      <c r="M4863" s="116"/>
    </row>
    <row r="4864" spans="1:13" x14ac:dyDescent="0.35">
      <c r="A4864" s="116"/>
      <c r="C4864" s="116"/>
      <c r="D4864" s="116"/>
      <c r="M4864" s="116"/>
    </row>
    <row r="4865" spans="1:13" x14ac:dyDescent="0.35">
      <c r="A4865" s="116"/>
      <c r="C4865" s="116"/>
      <c r="D4865" s="116"/>
      <c r="M4865" s="116"/>
    </row>
    <row r="4866" spans="1:13" x14ac:dyDescent="0.35">
      <c r="A4866" s="116"/>
      <c r="C4866" s="116"/>
      <c r="D4866" s="116"/>
      <c r="M4866" s="116"/>
    </row>
    <row r="4867" spans="1:13" x14ac:dyDescent="0.35">
      <c r="A4867" s="116"/>
      <c r="C4867" s="116"/>
      <c r="D4867" s="116"/>
      <c r="M4867" s="116"/>
    </row>
    <row r="4868" spans="1:13" x14ac:dyDescent="0.35">
      <c r="A4868" s="116"/>
      <c r="C4868" s="116"/>
      <c r="D4868" s="116"/>
      <c r="M4868" s="116"/>
    </row>
    <row r="4869" spans="1:13" x14ac:dyDescent="0.35">
      <c r="A4869" s="116"/>
      <c r="C4869" s="116"/>
      <c r="D4869" s="116"/>
      <c r="M4869" s="116"/>
    </row>
    <row r="4870" spans="1:13" x14ac:dyDescent="0.35">
      <c r="A4870" s="116"/>
      <c r="C4870" s="116"/>
      <c r="D4870" s="116"/>
      <c r="M4870" s="116"/>
    </row>
    <row r="4871" spans="1:13" x14ac:dyDescent="0.35">
      <c r="A4871" s="116"/>
      <c r="C4871" s="116"/>
      <c r="D4871" s="116"/>
      <c r="M4871" s="116"/>
    </row>
    <row r="4872" spans="1:13" x14ac:dyDescent="0.35">
      <c r="A4872" s="116"/>
      <c r="C4872" s="116"/>
      <c r="D4872" s="116"/>
      <c r="M4872" s="116"/>
    </row>
    <row r="4873" spans="1:13" x14ac:dyDescent="0.35">
      <c r="A4873" s="116"/>
      <c r="C4873" s="116"/>
      <c r="D4873" s="116"/>
      <c r="M4873" s="116"/>
    </row>
    <row r="4874" spans="1:13" x14ac:dyDescent="0.35">
      <c r="A4874" s="116"/>
      <c r="C4874" s="116"/>
      <c r="D4874" s="116"/>
      <c r="M4874" s="116"/>
    </row>
    <row r="4875" spans="1:13" x14ac:dyDescent="0.35">
      <c r="A4875" s="116"/>
      <c r="C4875" s="116"/>
      <c r="D4875" s="116"/>
      <c r="M4875" s="116"/>
    </row>
    <row r="4876" spans="1:13" x14ac:dyDescent="0.35">
      <c r="A4876" s="116"/>
      <c r="C4876" s="116"/>
      <c r="D4876" s="116"/>
      <c r="M4876" s="116"/>
    </row>
    <row r="4877" spans="1:13" x14ac:dyDescent="0.35">
      <c r="A4877" s="116"/>
      <c r="C4877" s="116"/>
      <c r="D4877" s="116"/>
      <c r="M4877" s="116"/>
    </row>
    <row r="4878" spans="1:13" x14ac:dyDescent="0.35">
      <c r="A4878" s="116"/>
      <c r="C4878" s="116"/>
      <c r="D4878" s="116"/>
      <c r="M4878" s="116"/>
    </row>
    <row r="4879" spans="1:13" x14ac:dyDescent="0.35">
      <c r="A4879" s="116"/>
      <c r="C4879" s="116"/>
      <c r="D4879" s="116"/>
      <c r="M4879" s="116"/>
    </row>
    <row r="4880" spans="1:13" x14ac:dyDescent="0.35">
      <c r="A4880" s="116"/>
      <c r="C4880" s="116"/>
      <c r="D4880" s="116"/>
      <c r="M4880" s="116"/>
    </row>
    <row r="4881" spans="1:13" x14ac:dyDescent="0.35">
      <c r="A4881" s="116"/>
      <c r="C4881" s="116"/>
      <c r="D4881" s="116"/>
      <c r="M4881" s="116"/>
    </row>
    <row r="4882" spans="1:13" x14ac:dyDescent="0.35">
      <c r="A4882" s="116"/>
      <c r="C4882" s="116"/>
      <c r="D4882" s="116"/>
      <c r="M4882" s="116"/>
    </row>
    <row r="4883" spans="1:13" x14ac:dyDescent="0.35">
      <c r="A4883" s="116"/>
      <c r="C4883" s="116"/>
      <c r="D4883" s="116"/>
      <c r="M4883" s="116"/>
    </row>
    <row r="4884" spans="1:13" x14ac:dyDescent="0.35">
      <c r="A4884" s="116"/>
      <c r="C4884" s="116"/>
      <c r="D4884" s="116"/>
      <c r="M4884" s="116"/>
    </row>
    <row r="4885" spans="1:13" x14ac:dyDescent="0.35">
      <c r="A4885" s="116"/>
      <c r="C4885" s="116"/>
      <c r="D4885" s="116"/>
      <c r="M4885" s="116"/>
    </row>
    <row r="4886" spans="1:13" x14ac:dyDescent="0.35">
      <c r="A4886" s="116"/>
      <c r="C4886" s="116"/>
      <c r="D4886" s="116"/>
      <c r="M4886" s="116"/>
    </row>
    <row r="4887" spans="1:13" x14ac:dyDescent="0.35">
      <c r="A4887" s="116"/>
      <c r="C4887" s="116"/>
      <c r="D4887" s="116"/>
      <c r="M4887" s="116"/>
    </row>
    <row r="4888" spans="1:13" x14ac:dyDescent="0.35">
      <c r="A4888" s="116"/>
      <c r="C4888" s="116"/>
      <c r="D4888" s="116"/>
      <c r="M4888" s="116"/>
    </row>
    <row r="4889" spans="1:13" x14ac:dyDescent="0.35">
      <c r="A4889" s="116"/>
      <c r="C4889" s="116"/>
      <c r="D4889" s="116"/>
      <c r="M4889" s="116"/>
    </row>
    <row r="4890" spans="1:13" x14ac:dyDescent="0.35">
      <c r="A4890" s="116"/>
      <c r="C4890" s="116"/>
      <c r="D4890" s="116"/>
      <c r="M4890" s="116"/>
    </row>
    <row r="4891" spans="1:13" x14ac:dyDescent="0.35">
      <c r="A4891" s="116"/>
      <c r="C4891" s="116"/>
      <c r="D4891" s="116"/>
      <c r="M4891" s="116"/>
    </row>
    <row r="4892" spans="1:13" x14ac:dyDescent="0.35">
      <c r="A4892" s="116"/>
      <c r="C4892" s="116"/>
      <c r="D4892" s="116"/>
      <c r="M4892" s="116"/>
    </row>
    <row r="4893" spans="1:13" x14ac:dyDescent="0.35">
      <c r="A4893" s="116"/>
      <c r="C4893" s="116"/>
      <c r="D4893" s="116"/>
      <c r="M4893" s="116"/>
    </row>
    <row r="4894" spans="1:13" x14ac:dyDescent="0.35">
      <c r="A4894" s="116"/>
      <c r="C4894" s="116"/>
      <c r="D4894" s="116"/>
      <c r="M4894" s="116"/>
    </row>
    <row r="4895" spans="1:13" x14ac:dyDescent="0.35">
      <c r="A4895" s="116"/>
      <c r="C4895" s="116"/>
      <c r="D4895" s="116"/>
      <c r="M4895" s="116"/>
    </row>
    <row r="4896" spans="1:13" x14ac:dyDescent="0.35">
      <c r="A4896" s="116"/>
      <c r="C4896" s="116"/>
      <c r="D4896" s="116"/>
      <c r="M4896" s="116"/>
    </row>
    <row r="4897" spans="1:13" x14ac:dyDescent="0.35">
      <c r="A4897" s="116"/>
      <c r="C4897" s="116"/>
      <c r="D4897" s="116"/>
      <c r="M4897" s="116"/>
    </row>
    <row r="4898" spans="1:13" x14ac:dyDescent="0.35">
      <c r="A4898" s="116"/>
      <c r="C4898" s="116"/>
      <c r="D4898" s="116"/>
      <c r="M4898" s="116"/>
    </row>
    <row r="4899" spans="1:13" x14ac:dyDescent="0.35">
      <c r="A4899" s="116"/>
      <c r="C4899" s="116"/>
      <c r="D4899" s="116"/>
      <c r="M4899" s="116"/>
    </row>
    <row r="4900" spans="1:13" x14ac:dyDescent="0.35">
      <c r="A4900" s="116"/>
      <c r="C4900" s="116"/>
      <c r="D4900" s="116"/>
      <c r="M4900" s="116"/>
    </row>
    <row r="4901" spans="1:13" x14ac:dyDescent="0.35">
      <c r="A4901" s="116"/>
      <c r="C4901" s="116"/>
      <c r="D4901" s="116"/>
      <c r="M4901" s="116"/>
    </row>
    <row r="4902" spans="1:13" x14ac:dyDescent="0.35">
      <c r="A4902" s="116"/>
      <c r="C4902" s="116"/>
      <c r="D4902" s="116"/>
      <c r="M4902" s="116"/>
    </row>
    <row r="4903" spans="1:13" x14ac:dyDescent="0.35">
      <c r="A4903" s="116"/>
      <c r="C4903" s="116"/>
      <c r="D4903" s="116"/>
      <c r="M4903" s="116"/>
    </row>
    <row r="4904" spans="1:13" x14ac:dyDescent="0.35">
      <c r="A4904" s="116"/>
      <c r="C4904" s="116"/>
      <c r="D4904" s="116"/>
      <c r="M4904" s="116"/>
    </row>
    <row r="4905" spans="1:13" x14ac:dyDescent="0.35">
      <c r="A4905" s="116"/>
      <c r="C4905" s="116"/>
      <c r="D4905" s="116"/>
      <c r="M4905" s="116"/>
    </row>
    <row r="4906" spans="1:13" x14ac:dyDescent="0.35">
      <c r="A4906" s="116"/>
      <c r="C4906" s="116"/>
      <c r="D4906" s="116"/>
      <c r="M4906" s="116"/>
    </row>
    <row r="4907" spans="1:13" x14ac:dyDescent="0.35">
      <c r="A4907" s="116"/>
      <c r="C4907" s="116"/>
      <c r="D4907" s="116"/>
      <c r="M4907" s="116"/>
    </row>
    <row r="4908" spans="1:13" x14ac:dyDescent="0.35">
      <c r="A4908" s="116"/>
      <c r="C4908" s="116"/>
      <c r="D4908" s="116"/>
      <c r="M4908" s="116"/>
    </row>
    <row r="4909" spans="1:13" x14ac:dyDescent="0.35">
      <c r="A4909" s="116"/>
      <c r="C4909" s="116"/>
      <c r="D4909" s="116"/>
      <c r="M4909" s="116"/>
    </row>
    <row r="4910" spans="1:13" x14ac:dyDescent="0.35">
      <c r="A4910" s="116"/>
      <c r="C4910" s="116"/>
      <c r="D4910" s="116"/>
      <c r="M4910" s="116"/>
    </row>
    <row r="4911" spans="1:13" x14ac:dyDescent="0.35">
      <c r="A4911" s="116"/>
      <c r="C4911" s="116"/>
      <c r="D4911" s="116"/>
      <c r="M4911" s="116"/>
    </row>
    <row r="4912" spans="1:13" x14ac:dyDescent="0.35">
      <c r="A4912" s="116"/>
      <c r="C4912" s="116"/>
      <c r="D4912" s="116"/>
      <c r="M4912" s="116"/>
    </row>
    <row r="4913" spans="1:13" x14ac:dyDescent="0.35">
      <c r="A4913" s="116"/>
      <c r="C4913" s="116"/>
      <c r="D4913" s="116"/>
      <c r="M4913" s="116"/>
    </row>
    <row r="4914" spans="1:13" x14ac:dyDescent="0.35">
      <c r="A4914" s="116"/>
      <c r="C4914" s="116"/>
      <c r="D4914" s="116"/>
      <c r="M4914" s="116"/>
    </row>
    <row r="4915" spans="1:13" x14ac:dyDescent="0.35">
      <c r="A4915" s="116"/>
      <c r="C4915" s="116"/>
      <c r="D4915" s="116"/>
      <c r="M4915" s="116"/>
    </row>
    <row r="4916" spans="1:13" x14ac:dyDescent="0.35">
      <c r="A4916" s="116"/>
      <c r="C4916" s="116"/>
      <c r="D4916" s="116"/>
      <c r="M4916" s="116"/>
    </row>
    <row r="4917" spans="1:13" x14ac:dyDescent="0.35">
      <c r="A4917" s="116"/>
      <c r="C4917" s="116"/>
      <c r="D4917" s="116"/>
      <c r="M4917" s="116"/>
    </row>
    <row r="4918" spans="1:13" x14ac:dyDescent="0.35">
      <c r="A4918" s="116"/>
      <c r="C4918" s="116"/>
      <c r="D4918" s="116"/>
      <c r="M4918" s="116"/>
    </row>
    <row r="4919" spans="1:13" x14ac:dyDescent="0.35">
      <c r="A4919" s="116"/>
      <c r="C4919" s="116"/>
      <c r="D4919" s="116"/>
      <c r="M4919" s="116"/>
    </row>
    <row r="4920" spans="1:13" x14ac:dyDescent="0.35">
      <c r="A4920" s="116"/>
      <c r="C4920" s="116"/>
      <c r="D4920" s="116"/>
      <c r="M4920" s="116"/>
    </row>
    <row r="4921" spans="1:13" x14ac:dyDescent="0.35">
      <c r="A4921" s="116"/>
      <c r="C4921" s="116"/>
      <c r="D4921" s="116"/>
      <c r="M4921" s="116"/>
    </row>
    <row r="4922" spans="1:13" x14ac:dyDescent="0.35">
      <c r="A4922" s="116"/>
      <c r="C4922" s="116"/>
      <c r="D4922" s="116"/>
      <c r="M4922" s="116"/>
    </row>
    <row r="4923" spans="1:13" x14ac:dyDescent="0.35">
      <c r="A4923" s="116"/>
      <c r="C4923" s="116"/>
      <c r="D4923" s="116"/>
      <c r="M4923" s="116"/>
    </row>
    <row r="4924" spans="1:13" x14ac:dyDescent="0.35">
      <c r="A4924" s="116"/>
      <c r="C4924" s="116"/>
      <c r="D4924" s="116"/>
      <c r="M4924" s="116"/>
    </row>
    <row r="4925" spans="1:13" x14ac:dyDescent="0.35">
      <c r="A4925" s="116"/>
      <c r="C4925" s="116"/>
      <c r="D4925" s="116"/>
      <c r="M4925" s="116"/>
    </row>
    <row r="4926" spans="1:13" x14ac:dyDescent="0.35">
      <c r="A4926" s="116"/>
      <c r="C4926" s="116"/>
      <c r="D4926" s="116"/>
      <c r="M4926" s="116"/>
    </row>
    <row r="4927" spans="1:13" x14ac:dyDescent="0.35">
      <c r="A4927" s="116"/>
      <c r="C4927" s="116"/>
      <c r="D4927" s="116"/>
      <c r="M4927" s="116"/>
    </row>
    <row r="4928" spans="1:13" x14ac:dyDescent="0.35">
      <c r="A4928" s="116"/>
      <c r="C4928" s="116"/>
      <c r="D4928" s="116"/>
      <c r="M4928" s="116"/>
    </row>
    <row r="4929" spans="1:13" x14ac:dyDescent="0.35">
      <c r="A4929" s="116"/>
      <c r="C4929" s="116"/>
      <c r="D4929" s="116"/>
      <c r="M4929" s="116"/>
    </row>
    <row r="4930" spans="1:13" x14ac:dyDescent="0.35">
      <c r="A4930" s="116"/>
      <c r="C4930" s="116"/>
      <c r="D4930" s="116"/>
      <c r="M4930" s="116"/>
    </row>
    <row r="4931" spans="1:13" x14ac:dyDescent="0.35">
      <c r="A4931" s="116"/>
      <c r="C4931" s="116"/>
      <c r="D4931" s="116"/>
      <c r="M4931" s="116"/>
    </row>
    <row r="4932" spans="1:13" x14ac:dyDescent="0.35">
      <c r="A4932" s="116"/>
      <c r="C4932" s="116"/>
      <c r="D4932" s="116"/>
      <c r="M4932" s="116"/>
    </row>
    <row r="4933" spans="1:13" x14ac:dyDescent="0.35">
      <c r="A4933" s="116"/>
      <c r="C4933" s="116"/>
      <c r="D4933" s="116"/>
      <c r="M4933" s="116"/>
    </row>
    <row r="4934" spans="1:13" x14ac:dyDescent="0.35">
      <c r="A4934" s="116"/>
      <c r="C4934" s="116"/>
      <c r="D4934" s="116"/>
      <c r="M4934" s="116"/>
    </row>
    <row r="4935" spans="1:13" x14ac:dyDescent="0.35">
      <c r="A4935" s="116"/>
      <c r="C4935" s="116"/>
      <c r="D4935" s="116"/>
      <c r="M4935" s="116"/>
    </row>
    <row r="4936" spans="1:13" x14ac:dyDescent="0.35">
      <c r="A4936" s="116"/>
      <c r="C4936" s="116"/>
      <c r="D4936" s="116"/>
      <c r="M4936" s="116"/>
    </row>
    <row r="4937" spans="1:13" x14ac:dyDescent="0.35">
      <c r="A4937" s="116"/>
      <c r="C4937" s="116"/>
      <c r="D4937" s="116"/>
      <c r="M4937" s="116"/>
    </row>
    <row r="4938" spans="1:13" x14ac:dyDescent="0.35">
      <c r="A4938" s="116"/>
      <c r="C4938" s="116"/>
      <c r="D4938" s="116"/>
      <c r="M4938" s="116"/>
    </row>
    <row r="4939" spans="1:13" x14ac:dyDescent="0.35">
      <c r="A4939" s="116"/>
      <c r="C4939" s="116"/>
      <c r="D4939" s="116"/>
      <c r="M4939" s="116"/>
    </row>
    <row r="4940" spans="1:13" x14ac:dyDescent="0.35">
      <c r="A4940" s="116"/>
      <c r="C4940" s="116"/>
      <c r="D4940" s="116"/>
      <c r="M4940" s="116"/>
    </row>
    <row r="4941" spans="1:13" x14ac:dyDescent="0.35">
      <c r="A4941" s="116"/>
      <c r="C4941" s="116"/>
      <c r="D4941" s="116"/>
      <c r="M4941" s="116"/>
    </row>
    <row r="4942" spans="1:13" x14ac:dyDescent="0.35">
      <c r="A4942" s="116"/>
      <c r="C4942" s="116"/>
      <c r="D4942" s="116"/>
      <c r="M4942" s="116"/>
    </row>
    <row r="4943" spans="1:13" x14ac:dyDescent="0.35">
      <c r="A4943" s="116"/>
      <c r="C4943" s="116"/>
      <c r="D4943" s="116"/>
      <c r="M4943" s="116"/>
    </row>
    <row r="4944" spans="1:13" x14ac:dyDescent="0.35">
      <c r="A4944" s="116"/>
      <c r="C4944" s="116"/>
      <c r="D4944" s="116"/>
      <c r="M4944" s="116"/>
    </row>
    <row r="4945" spans="1:13" x14ac:dyDescent="0.35">
      <c r="A4945" s="116"/>
      <c r="C4945" s="116"/>
      <c r="D4945" s="116"/>
      <c r="M4945" s="116"/>
    </row>
    <row r="4946" spans="1:13" x14ac:dyDescent="0.35">
      <c r="A4946" s="116"/>
      <c r="C4946" s="116"/>
      <c r="D4946" s="116"/>
      <c r="M4946" s="116"/>
    </row>
    <row r="4947" spans="1:13" x14ac:dyDescent="0.35">
      <c r="A4947" s="116"/>
      <c r="C4947" s="116"/>
      <c r="D4947" s="116"/>
      <c r="M4947" s="116"/>
    </row>
    <row r="4948" spans="1:13" x14ac:dyDescent="0.35">
      <c r="A4948" s="116"/>
      <c r="C4948" s="116"/>
      <c r="D4948" s="116"/>
      <c r="M4948" s="116"/>
    </row>
    <row r="4949" spans="1:13" x14ac:dyDescent="0.35">
      <c r="A4949" s="116"/>
      <c r="C4949" s="116"/>
      <c r="D4949" s="116"/>
      <c r="M4949" s="116"/>
    </row>
    <row r="4950" spans="1:13" x14ac:dyDescent="0.35">
      <c r="A4950" s="116"/>
      <c r="C4950" s="116"/>
      <c r="D4950" s="116"/>
      <c r="M4950" s="116"/>
    </row>
    <row r="4951" spans="1:13" x14ac:dyDescent="0.35">
      <c r="A4951" s="116"/>
      <c r="C4951" s="116"/>
      <c r="D4951" s="116"/>
      <c r="M4951" s="116"/>
    </row>
    <row r="4952" spans="1:13" x14ac:dyDescent="0.35">
      <c r="A4952" s="116"/>
      <c r="C4952" s="116"/>
      <c r="D4952" s="116"/>
      <c r="M4952" s="116"/>
    </row>
    <row r="4953" spans="1:13" x14ac:dyDescent="0.35">
      <c r="A4953" s="116"/>
      <c r="C4953" s="116"/>
      <c r="D4953" s="116"/>
      <c r="M4953" s="116"/>
    </row>
    <row r="4954" spans="1:13" x14ac:dyDescent="0.35">
      <c r="A4954" s="116"/>
      <c r="C4954" s="116"/>
      <c r="D4954" s="116"/>
      <c r="M4954" s="116"/>
    </row>
    <row r="4955" spans="1:13" x14ac:dyDescent="0.35">
      <c r="A4955" s="116"/>
      <c r="C4955" s="116"/>
      <c r="D4955" s="116"/>
      <c r="M4955" s="116"/>
    </row>
    <row r="4956" spans="1:13" x14ac:dyDescent="0.35">
      <c r="A4956" s="116"/>
      <c r="C4956" s="116"/>
      <c r="D4956" s="116"/>
      <c r="M4956" s="116"/>
    </row>
    <row r="4957" spans="1:13" x14ac:dyDescent="0.35">
      <c r="A4957" s="116"/>
      <c r="C4957" s="116"/>
      <c r="D4957" s="116"/>
      <c r="M4957" s="116"/>
    </row>
    <row r="4958" spans="1:13" x14ac:dyDescent="0.35">
      <c r="A4958" s="116"/>
      <c r="C4958" s="116"/>
      <c r="D4958" s="116"/>
      <c r="M4958" s="116"/>
    </row>
    <row r="4959" spans="1:13" x14ac:dyDescent="0.35">
      <c r="A4959" s="116"/>
      <c r="C4959" s="116"/>
      <c r="D4959" s="116"/>
      <c r="M4959" s="116"/>
    </row>
    <row r="4960" spans="1:13" x14ac:dyDescent="0.35">
      <c r="A4960" s="116"/>
      <c r="C4960" s="116"/>
      <c r="D4960" s="116"/>
      <c r="M4960" s="116"/>
    </row>
    <row r="4961" spans="1:13" x14ac:dyDescent="0.35">
      <c r="A4961" s="116"/>
      <c r="C4961" s="116"/>
      <c r="D4961" s="116"/>
      <c r="M4961" s="116"/>
    </row>
    <row r="4962" spans="1:13" x14ac:dyDescent="0.35">
      <c r="A4962" s="116"/>
      <c r="C4962" s="116"/>
      <c r="D4962" s="116"/>
      <c r="M4962" s="116"/>
    </row>
    <row r="4963" spans="1:13" x14ac:dyDescent="0.35">
      <c r="A4963" s="116"/>
      <c r="C4963" s="116"/>
      <c r="D4963" s="116"/>
      <c r="M4963" s="116"/>
    </row>
    <row r="4964" spans="1:13" x14ac:dyDescent="0.35">
      <c r="A4964" s="116"/>
      <c r="C4964" s="116"/>
      <c r="D4964" s="116"/>
      <c r="M4964" s="116"/>
    </row>
    <row r="4965" spans="1:13" x14ac:dyDescent="0.35">
      <c r="A4965" s="116"/>
      <c r="C4965" s="116"/>
      <c r="D4965" s="116"/>
      <c r="M4965" s="116"/>
    </row>
    <row r="4966" spans="1:13" x14ac:dyDescent="0.35">
      <c r="A4966" s="116"/>
      <c r="C4966" s="116"/>
      <c r="D4966" s="116"/>
      <c r="M4966" s="116"/>
    </row>
    <row r="4967" spans="1:13" x14ac:dyDescent="0.35">
      <c r="A4967" s="116"/>
      <c r="C4967" s="116"/>
      <c r="D4967" s="116"/>
      <c r="M4967" s="116"/>
    </row>
    <row r="4968" spans="1:13" x14ac:dyDescent="0.35">
      <c r="A4968" s="116"/>
      <c r="C4968" s="116"/>
      <c r="D4968" s="116"/>
      <c r="M4968" s="116"/>
    </row>
    <row r="4969" spans="1:13" x14ac:dyDescent="0.35">
      <c r="A4969" s="116"/>
      <c r="C4969" s="116"/>
      <c r="D4969" s="116"/>
      <c r="M4969" s="116"/>
    </row>
    <row r="4970" spans="1:13" x14ac:dyDescent="0.35">
      <c r="A4970" s="116"/>
      <c r="C4970" s="116"/>
      <c r="D4970" s="116"/>
      <c r="M4970" s="116"/>
    </row>
    <row r="4971" spans="1:13" x14ac:dyDescent="0.35">
      <c r="A4971" s="116"/>
      <c r="C4971" s="116"/>
      <c r="D4971" s="116"/>
      <c r="M4971" s="116"/>
    </row>
    <row r="4972" spans="1:13" x14ac:dyDescent="0.35">
      <c r="A4972" s="116"/>
      <c r="C4972" s="116"/>
      <c r="D4972" s="116"/>
      <c r="M4972" s="116"/>
    </row>
    <row r="4973" spans="1:13" x14ac:dyDescent="0.35">
      <c r="A4973" s="116"/>
      <c r="C4973" s="116"/>
      <c r="D4973" s="116"/>
      <c r="M4973" s="116"/>
    </row>
    <row r="4974" spans="1:13" x14ac:dyDescent="0.35">
      <c r="A4974" s="116"/>
      <c r="C4974" s="116"/>
      <c r="D4974" s="116"/>
      <c r="M4974" s="116"/>
    </row>
    <row r="4975" spans="1:13" x14ac:dyDescent="0.35">
      <c r="A4975" s="116"/>
      <c r="C4975" s="116"/>
      <c r="D4975" s="116"/>
      <c r="M4975" s="116"/>
    </row>
    <row r="4976" spans="1:13" x14ac:dyDescent="0.35">
      <c r="A4976" s="116"/>
      <c r="C4976" s="116"/>
      <c r="D4976" s="116"/>
      <c r="M4976" s="116"/>
    </row>
    <row r="4977" spans="1:13" x14ac:dyDescent="0.35">
      <c r="A4977" s="116"/>
      <c r="C4977" s="116"/>
      <c r="D4977" s="116"/>
      <c r="M4977" s="116"/>
    </row>
    <row r="4978" spans="1:13" x14ac:dyDescent="0.35">
      <c r="A4978" s="116"/>
      <c r="C4978" s="116"/>
      <c r="D4978" s="116"/>
      <c r="M4978" s="116"/>
    </row>
    <row r="4979" spans="1:13" x14ac:dyDescent="0.35">
      <c r="A4979" s="116"/>
      <c r="C4979" s="116"/>
      <c r="D4979" s="116"/>
      <c r="M4979" s="116"/>
    </row>
    <row r="4980" spans="1:13" x14ac:dyDescent="0.35">
      <c r="A4980" s="116"/>
      <c r="C4980" s="116"/>
      <c r="D4980" s="116"/>
      <c r="M4980" s="116"/>
    </row>
    <row r="4981" spans="1:13" x14ac:dyDescent="0.35">
      <c r="A4981" s="116"/>
      <c r="C4981" s="116"/>
      <c r="D4981" s="116"/>
      <c r="M4981" s="116"/>
    </row>
    <row r="4982" spans="1:13" x14ac:dyDescent="0.35">
      <c r="A4982" s="116"/>
      <c r="C4982" s="116"/>
      <c r="D4982" s="116"/>
      <c r="M4982" s="116"/>
    </row>
    <row r="4983" spans="1:13" x14ac:dyDescent="0.35">
      <c r="A4983" s="116"/>
      <c r="C4983" s="116"/>
      <c r="D4983" s="116"/>
      <c r="M4983" s="116"/>
    </row>
    <row r="4984" spans="1:13" x14ac:dyDescent="0.35">
      <c r="A4984" s="116"/>
      <c r="C4984" s="116"/>
      <c r="D4984" s="116"/>
      <c r="M4984" s="116"/>
    </row>
    <row r="4985" spans="1:13" x14ac:dyDescent="0.35">
      <c r="A4985" s="116"/>
      <c r="C4985" s="116"/>
      <c r="D4985" s="116"/>
      <c r="M4985" s="116"/>
    </row>
    <row r="4986" spans="1:13" x14ac:dyDescent="0.35">
      <c r="A4986" s="116"/>
      <c r="C4986" s="116"/>
      <c r="D4986" s="116"/>
      <c r="M4986" s="116"/>
    </row>
    <row r="4987" spans="1:13" x14ac:dyDescent="0.35">
      <c r="A4987" s="116"/>
      <c r="C4987" s="116"/>
      <c r="D4987" s="116"/>
      <c r="M4987" s="116"/>
    </row>
    <row r="4988" spans="1:13" x14ac:dyDescent="0.35">
      <c r="A4988" s="116"/>
      <c r="C4988" s="116"/>
      <c r="D4988" s="116"/>
      <c r="M4988" s="116"/>
    </row>
    <row r="4989" spans="1:13" x14ac:dyDescent="0.35">
      <c r="A4989" s="116"/>
      <c r="C4989" s="116"/>
      <c r="D4989" s="116"/>
      <c r="M4989" s="116"/>
    </row>
    <row r="4990" spans="1:13" x14ac:dyDescent="0.35">
      <c r="A4990" s="116"/>
      <c r="C4990" s="116"/>
      <c r="D4990" s="116"/>
      <c r="M4990" s="116"/>
    </row>
    <row r="4991" spans="1:13" x14ac:dyDescent="0.35">
      <c r="A4991" s="116"/>
      <c r="C4991" s="116"/>
      <c r="D4991" s="116"/>
      <c r="M4991" s="116"/>
    </row>
    <row r="4992" spans="1:13" x14ac:dyDescent="0.35">
      <c r="A4992" s="116"/>
      <c r="C4992" s="116"/>
      <c r="D4992" s="116"/>
      <c r="M4992" s="116"/>
    </row>
    <row r="4993" spans="1:13" x14ac:dyDescent="0.35">
      <c r="A4993" s="116"/>
      <c r="C4993" s="116"/>
      <c r="D4993" s="116"/>
      <c r="M4993" s="116"/>
    </row>
    <row r="4994" spans="1:13" x14ac:dyDescent="0.35">
      <c r="A4994" s="116"/>
      <c r="C4994" s="116"/>
      <c r="D4994" s="116"/>
      <c r="M4994" s="116"/>
    </row>
    <row r="4995" spans="1:13" x14ac:dyDescent="0.35">
      <c r="A4995" s="116"/>
      <c r="C4995" s="116"/>
      <c r="D4995" s="116"/>
      <c r="M4995" s="116"/>
    </row>
    <row r="4996" spans="1:13" x14ac:dyDescent="0.35">
      <c r="A4996" s="116"/>
      <c r="C4996" s="116"/>
      <c r="D4996" s="116"/>
      <c r="M4996" s="116"/>
    </row>
    <row r="4997" spans="1:13" x14ac:dyDescent="0.35">
      <c r="A4997" s="116"/>
      <c r="C4997" s="116"/>
      <c r="D4997" s="116"/>
      <c r="M4997" s="116"/>
    </row>
    <row r="4998" spans="1:13" x14ac:dyDescent="0.35">
      <c r="A4998" s="116"/>
      <c r="C4998" s="116"/>
      <c r="D4998" s="116"/>
      <c r="M4998" s="116"/>
    </row>
    <row r="4999" spans="1:13" x14ac:dyDescent="0.35">
      <c r="A4999" s="116"/>
      <c r="C4999" s="116"/>
      <c r="D4999" s="116"/>
      <c r="M4999" s="116"/>
    </row>
    <row r="5000" spans="1:13" x14ac:dyDescent="0.35">
      <c r="A5000" s="116"/>
      <c r="C5000" s="116"/>
      <c r="D5000" s="116"/>
      <c r="M5000" s="116"/>
    </row>
    <row r="5001" spans="1:13" x14ac:dyDescent="0.35">
      <c r="A5001" s="116"/>
      <c r="C5001" s="116"/>
      <c r="D5001" s="116"/>
      <c r="M5001" s="116"/>
    </row>
    <row r="5002" spans="1:13" x14ac:dyDescent="0.35">
      <c r="A5002" s="116"/>
      <c r="C5002" s="116"/>
      <c r="D5002" s="116"/>
      <c r="M5002" s="116"/>
    </row>
    <row r="5003" spans="1:13" x14ac:dyDescent="0.35">
      <c r="A5003" s="116"/>
      <c r="C5003" s="116"/>
      <c r="D5003" s="116"/>
      <c r="M5003" s="116"/>
    </row>
    <row r="5004" spans="1:13" x14ac:dyDescent="0.35">
      <c r="A5004" s="116"/>
      <c r="C5004" s="116"/>
      <c r="D5004" s="116"/>
      <c r="M5004" s="116"/>
    </row>
    <row r="5005" spans="1:13" x14ac:dyDescent="0.35">
      <c r="A5005" s="116"/>
      <c r="C5005" s="116"/>
      <c r="D5005" s="116"/>
      <c r="M5005" s="116"/>
    </row>
    <row r="5006" spans="1:13" x14ac:dyDescent="0.35">
      <c r="A5006" s="116"/>
      <c r="C5006" s="116"/>
      <c r="D5006" s="116"/>
      <c r="M5006" s="116"/>
    </row>
    <row r="5007" spans="1:13" x14ac:dyDescent="0.35">
      <c r="A5007" s="116"/>
      <c r="C5007" s="116"/>
      <c r="D5007" s="116"/>
      <c r="M5007" s="116"/>
    </row>
    <row r="5008" spans="1:13" x14ac:dyDescent="0.35">
      <c r="A5008" s="116"/>
      <c r="C5008" s="116"/>
      <c r="D5008" s="116"/>
      <c r="M5008" s="116"/>
    </row>
    <row r="5009" spans="1:13" x14ac:dyDescent="0.35">
      <c r="A5009" s="116"/>
      <c r="C5009" s="116"/>
      <c r="D5009" s="116"/>
      <c r="M5009" s="116"/>
    </row>
    <row r="5010" spans="1:13" x14ac:dyDescent="0.35">
      <c r="A5010" s="116"/>
      <c r="C5010" s="116"/>
      <c r="D5010" s="116"/>
      <c r="M5010" s="116"/>
    </row>
    <row r="5011" spans="1:13" x14ac:dyDescent="0.35">
      <c r="A5011" s="116"/>
      <c r="C5011" s="116"/>
      <c r="D5011" s="116"/>
      <c r="M5011" s="116"/>
    </row>
    <row r="5012" spans="1:13" x14ac:dyDescent="0.35">
      <c r="A5012" s="116"/>
      <c r="C5012" s="116"/>
      <c r="D5012" s="116"/>
      <c r="M5012" s="116"/>
    </row>
    <row r="5013" spans="1:13" x14ac:dyDescent="0.35">
      <c r="A5013" s="116"/>
      <c r="C5013" s="116"/>
      <c r="D5013" s="116"/>
      <c r="M5013" s="116"/>
    </row>
    <row r="5014" spans="1:13" x14ac:dyDescent="0.35">
      <c r="A5014" s="116"/>
      <c r="C5014" s="116"/>
      <c r="D5014" s="116"/>
      <c r="M5014" s="116"/>
    </row>
    <row r="5015" spans="1:13" x14ac:dyDescent="0.35">
      <c r="A5015" s="116"/>
      <c r="C5015" s="116"/>
      <c r="D5015" s="116"/>
      <c r="M5015" s="116"/>
    </row>
    <row r="5016" spans="1:13" x14ac:dyDescent="0.35">
      <c r="A5016" s="116"/>
      <c r="C5016" s="116"/>
      <c r="D5016" s="116"/>
      <c r="M5016" s="116"/>
    </row>
    <row r="5017" spans="1:13" x14ac:dyDescent="0.35">
      <c r="A5017" s="116"/>
      <c r="C5017" s="116"/>
      <c r="D5017" s="116"/>
      <c r="M5017" s="116"/>
    </row>
    <row r="5018" spans="1:13" x14ac:dyDescent="0.35">
      <c r="A5018" s="116"/>
      <c r="C5018" s="116"/>
      <c r="D5018" s="116"/>
      <c r="M5018" s="116"/>
    </row>
    <row r="5019" spans="1:13" x14ac:dyDescent="0.35">
      <c r="A5019" s="116"/>
      <c r="C5019" s="116"/>
      <c r="D5019" s="116"/>
      <c r="M5019" s="116"/>
    </row>
    <row r="5020" spans="1:13" x14ac:dyDescent="0.35">
      <c r="A5020" s="116"/>
      <c r="C5020" s="116"/>
      <c r="D5020" s="116"/>
      <c r="M5020" s="116"/>
    </row>
    <row r="5021" spans="1:13" x14ac:dyDescent="0.35">
      <c r="A5021" s="116"/>
      <c r="C5021" s="116"/>
      <c r="D5021" s="116"/>
      <c r="M5021" s="116"/>
    </row>
    <row r="5022" spans="1:13" x14ac:dyDescent="0.35">
      <c r="A5022" s="116"/>
      <c r="C5022" s="116"/>
      <c r="D5022" s="116"/>
      <c r="M5022" s="116"/>
    </row>
    <row r="5023" spans="1:13" x14ac:dyDescent="0.35">
      <c r="A5023" s="116"/>
      <c r="C5023" s="116"/>
      <c r="D5023" s="116"/>
      <c r="M5023" s="116"/>
    </row>
    <row r="5024" spans="1:13" x14ac:dyDescent="0.35">
      <c r="A5024" s="116"/>
      <c r="C5024" s="116"/>
      <c r="D5024" s="116"/>
      <c r="M5024" s="116"/>
    </row>
    <row r="5025" spans="1:13" x14ac:dyDescent="0.35">
      <c r="A5025" s="116"/>
      <c r="C5025" s="116"/>
      <c r="D5025" s="116"/>
      <c r="M5025" s="116"/>
    </row>
    <row r="5026" spans="1:13" x14ac:dyDescent="0.35">
      <c r="A5026" s="116"/>
      <c r="C5026" s="116"/>
      <c r="D5026" s="116"/>
      <c r="M5026" s="116"/>
    </row>
    <row r="5027" spans="1:13" x14ac:dyDescent="0.35">
      <c r="A5027" s="116"/>
      <c r="C5027" s="116"/>
      <c r="D5027" s="116"/>
      <c r="M5027" s="116"/>
    </row>
    <row r="5028" spans="1:13" x14ac:dyDescent="0.35">
      <c r="A5028" s="116"/>
      <c r="C5028" s="116"/>
      <c r="D5028" s="116"/>
      <c r="M5028" s="116"/>
    </row>
    <row r="5029" spans="1:13" x14ac:dyDescent="0.35">
      <c r="A5029" s="116"/>
      <c r="C5029" s="116"/>
      <c r="D5029" s="116"/>
      <c r="M5029" s="116"/>
    </row>
    <row r="5030" spans="1:13" x14ac:dyDescent="0.35">
      <c r="A5030" s="116"/>
      <c r="C5030" s="116"/>
      <c r="D5030" s="116"/>
      <c r="M5030" s="116"/>
    </row>
    <row r="5031" spans="1:13" x14ac:dyDescent="0.35">
      <c r="A5031" s="116"/>
      <c r="C5031" s="116"/>
      <c r="D5031" s="116"/>
      <c r="M5031" s="116"/>
    </row>
    <row r="5032" spans="1:13" x14ac:dyDescent="0.35">
      <c r="A5032" s="116"/>
      <c r="C5032" s="116"/>
      <c r="D5032" s="116"/>
      <c r="M5032" s="116"/>
    </row>
    <row r="5033" spans="1:13" x14ac:dyDescent="0.35">
      <c r="A5033" s="116"/>
      <c r="C5033" s="116"/>
      <c r="D5033" s="116"/>
      <c r="M5033" s="116"/>
    </row>
    <row r="5034" spans="1:13" x14ac:dyDescent="0.35">
      <c r="A5034" s="116"/>
      <c r="C5034" s="116"/>
      <c r="D5034" s="116"/>
      <c r="M5034" s="116"/>
    </row>
    <row r="5035" spans="1:13" x14ac:dyDescent="0.35">
      <c r="A5035" s="116"/>
      <c r="C5035" s="116"/>
      <c r="D5035" s="116"/>
      <c r="M5035" s="116"/>
    </row>
    <row r="5036" spans="1:13" x14ac:dyDescent="0.35">
      <c r="A5036" s="116"/>
      <c r="C5036" s="116"/>
      <c r="D5036" s="116"/>
      <c r="M5036" s="116"/>
    </row>
    <row r="5037" spans="1:13" x14ac:dyDescent="0.35">
      <c r="A5037" s="116"/>
      <c r="C5037" s="116"/>
      <c r="D5037" s="116"/>
      <c r="M5037" s="116"/>
    </row>
    <row r="5038" spans="1:13" x14ac:dyDescent="0.35">
      <c r="A5038" s="116"/>
      <c r="C5038" s="116"/>
      <c r="D5038" s="116"/>
      <c r="M5038" s="116"/>
    </row>
    <row r="5039" spans="1:13" x14ac:dyDescent="0.35">
      <c r="A5039" s="116"/>
      <c r="C5039" s="116"/>
      <c r="D5039" s="116"/>
      <c r="M5039" s="116"/>
    </row>
    <row r="5040" spans="1:13" x14ac:dyDescent="0.35">
      <c r="A5040" s="116"/>
      <c r="C5040" s="116"/>
      <c r="D5040" s="116"/>
      <c r="M5040" s="116"/>
    </row>
    <row r="5041" spans="1:13" x14ac:dyDescent="0.35">
      <c r="A5041" s="116"/>
      <c r="C5041" s="116"/>
      <c r="D5041" s="116"/>
      <c r="M5041" s="116"/>
    </row>
    <row r="5042" spans="1:13" x14ac:dyDescent="0.35">
      <c r="A5042" s="116"/>
      <c r="C5042" s="116"/>
      <c r="D5042" s="116"/>
      <c r="M5042" s="116"/>
    </row>
    <row r="5043" spans="1:13" x14ac:dyDescent="0.35">
      <c r="A5043" s="116"/>
      <c r="C5043" s="116"/>
      <c r="D5043" s="116"/>
      <c r="M5043" s="116"/>
    </row>
    <row r="5044" spans="1:13" x14ac:dyDescent="0.35">
      <c r="A5044" s="116"/>
      <c r="C5044" s="116"/>
      <c r="D5044" s="116"/>
      <c r="M5044" s="116"/>
    </row>
    <row r="5045" spans="1:13" x14ac:dyDescent="0.35">
      <c r="A5045" s="116"/>
      <c r="C5045" s="116"/>
      <c r="D5045" s="116"/>
      <c r="M5045" s="116"/>
    </row>
    <row r="5046" spans="1:13" x14ac:dyDescent="0.35">
      <c r="A5046" s="116"/>
      <c r="C5046" s="116"/>
      <c r="D5046" s="116"/>
      <c r="M5046" s="116"/>
    </row>
    <row r="5047" spans="1:13" x14ac:dyDescent="0.35">
      <c r="A5047" s="116"/>
      <c r="C5047" s="116"/>
      <c r="D5047" s="116"/>
      <c r="M5047" s="116"/>
    </row>
    <row r="5048" spans="1:13" x14ac:dyDescent="0.35">
      <c r="A5048" s="116"/>
      <c r="C5048" s="116"/>
      <c r="D5048" s="116"/>
      <c r="M5048" s="116"/>
    </row>
    <row r="5049" spans="1:13" x14ac:dyDescent="0.35">
      <c r="A5049" s="116"/>
      <c r="C5049" s="116"/>
      <c r="D5049" s="116"/>
      <c r="M5049" s="116"/>
    </row>
    <row r="5050" spans="1:13" x14ac:dyDescent="0.35">
      <c r="A5050" s="116"/>
      <c r="C5050" s="116"/>
      <c r="D5050" s="116"/>
      <c r="M5050" s="116"/>
    </row>
    <row r="5051" spans="1:13" x14ac:dyDescent="0.35">
      <c r="A5051" s="116"/>
      <c r="C5051" s="116"/>
      <c r="D5051" s="116"/>
      <c r="M5051" s="116"/>
    </row>
    <row r="5052" spans="1:13" x14ac:dyDescent="0.35">
      <c r="A5052" s="116"/>
      <c r="C5052" s="116"/>
      <c r="D5052" s="116"/>
      <c r="M5052" s="116"/>
    </row>
    <row r="5053" spans="1:13" x14ac:dyDescent="0.35">
      <c r="A5053" s="116"/>
      <c r="C5053" s="116"/>
      <c r="D5053" s="116"/>
      <c r="M5053" s="116"/>
    </row>
    <row r="5054" spans="1:13" x14ac:dyDescent="0.35">
      <c r="A5054" s="116"/>
      <c r="C5054" s="116"/>
      <c r="D5054" s="116"/>
      <c r="M5054" s="116"/>
    </row>
    <row r="5055" spans="1:13" x14ac:dyDescent="0.35">
      <c r="A5055" s="116"/>
      <c r="C5055" s="116"/>
      <c r="D5055" s="116"/>
      <c r="M5055" s="116"/>
    </row>
    <row r="5056" spans="1:13" x14ac:dyDescent="0.35">
      <c r="A5056" s="116"/>
      <c r="C5056" s="116"/>
      <c r="D5056" s="116"/>
      <c r="M5056" s="116"/>
    </row>
    <row r="5057" spans="1:13" x14ac:dyDescent="0.35">
      <c r="A5057" s="116"/>
      <c r="C5057" s="116"/>
      <c r="D5057" s="116"/>
      <c r="M5057" s="116"/>
    </row>
    <row r="5058" spans="1:13" x14ac:dyDescent="0.35">
      <c r="A5058" s="116"/>
      <c r="C5058" s="116"/>
      <c r="D5058" s="116"/>
      <c r="M5058" s="116"/>
    </row>
    <row r="5059" spans="1:13" x14ac:dyDescent="0.35">
      <c r="A5059" s="116"/>
      <c r="C5059" s="116"/>
      <c r="D5059" s="116"/>
      <c r="M5059" s="116"/>
    </row>
    <row r="5060" spans="1:13" x14ac:dyDescent="0.35">
      <c r="A5060" s="116"/>
      <c r="C5060" s="116"/>
      <c r="D5060" s="116"/>
      <c r="M5060" s="116"/>
    </row>
    <row r="5061" spans="1:13" x14ac:dyDescent="0.35">
      <c r="A5061" s="116"/>
      <c r="C5061" s="116"/>
      <c r="D5061" s="116"/>
      <c r="M5061" s="116"/>
    </row>
    <row r="5062" spans="1:13" x14ac:dyDescent="0.35">
      <c r="A5062" s="116"/>
      <c r="C5062" s="116"/>
      <c r="D5062" s="116"/>
      <c r="M5062" s="116"/>
    </row>
    <row r="5063" spans="1:13" x14ac:dyDescent="0.35">
      <c r="A5063" s="116"/>
      <c r="C5063" s="116"/>
      <c r="D5063" s="116"/>
      <c r="M5063" s="116"/>
    </row>
    <row r="5064" spans="1:13" x14ac:dyDescent="0.35">
      <c r="A5064" s="116"/>
      <c r="C5064" s="116"/>
      <c r="D5064" s="116"/>
      <c r="M5064" s="116"/>
    </row>
    <row r="5065" spans="1:13" x14ac:dyDescent="0.35">
      <c r="A5065" s="116"/>
      <c r="C5065" s="116"/>
      <c r="D5065" s="116"/>
      <c r="M5065" s="116"/>
    </row>
    <row r="5066" spans="1:13" x14ac:dyDescent="0.35">
      <c r="A5066" s="116"/>
      <c r="C5066" s="116"/>
      <c r="D5066" s="116"/>
      <c r="M5066" s="116"/>
    </row>
    <row r="5067" spans="1:13" x14ac:dyDescent="0.35">
      <c r="A5067" s="116"/>
      <c r="C5067" s="116"/>
      <c r="D5067" s="116"/>
      <c r="M5067" s="116"/>
    </row>
    <row r="5068" spans="1:13" x14ac:dyDescent="0.35">
      <c r="A5068" s="116"/>
      <c r="C5068" s="116"/>
      <c r="D5068" s="116"/>
      <c r="M5068" s="116"/>
    </row>
    <row r="5069" spans="1:13" x14ac:dyDescent="0.35">
      <c r="A5069" s="116"/>
      <c r="C5069" s="116"/>
      <c r="D5069" s="116"/>
      <c r="M5069" s="116"/>
    </row>
    <row r="5070" spans="1:13" x14ac:dyDescent="0.35">
      <c r="A5070" s="116"/>
      <c r="C5070" s="116"/>
      <c r="D5070" s="116"/>
      <c r="M5070" s="116"/>
    </row>
    <row r="5071" spans="1:13" x14ac:dyDescent="0.35">
      <c r="A5071" s="116"/>
      <c r="C5071" s="116"/>
      <c r="D5071" s="116"/>
      <c r="M5071" s="116"/>
    </row>
    <row r="5072" spans="1:13" x14ac:dyDescent="0.35">
      <c r="A5072" s="116"/>
      <c r="C5072" s="116"/>
      <c r="D5072" s="116"/>
      <c r="M5072" s="116"/>
    </row>
    <row r="5073" spans="1:13" x14ac:dyDescent="0.35">
      <c r="A5073" s="116"/>
      <c r="C5073" s="116"/>
      <c r="D5073" s="116"/>
      <c r="M5073" s="116"/>
    </row>
    <row r="5074" spans="1:13" x14ac:dyDescent="0.35">
      <c r="A5074" s="116"/>
      <c r="C5074" s="116"/>
      <c r="D5074" s="116"/>
      <c r="M5074" s="116"/>
    </row>
    <row r="5075" spans="1:13" x14ac:dyDescent="0.35">
      <c r="A5075" s="116"/>
      <c r="C5075" s="116"/>
      <c r="D5075" s="116"/>
      <c r="M5075" s="116"/>
    </row>
    <row r="5076" spans="1:13" x14ac:dyDescent="0.35">
      <c r="A5076" s="116"/>
      <c r="C5076" s="116"/>
      <c r="D5076" s="116"/>
      <c r="M5076" s="116"/>
    </row>
    <row r="5077" spans="1:13" x14ac:dyDescent="0.35">
      <c r="A5077" s="116"/>
      <c r="C5077" s="116"/>
      <c r="D5077" s="116"/>
      <c r="M5077" s="116"/>
    </row>
    <row r="5078" spans="1:13" x14ac:dyDescent="0.35">
      <c r="A5078" s="116"/>
      <c r="C5078" s="116"/>
      <c r="D5078" s="116"/>
      <c r="M5078" s="116"/>
    </row>
    <row r="5079" spans="1:13" x14ac:dyDescent="0.35">
      <c r="A5079" s="116"/>
      <c r="C5079" s="116"/>
      <c r="D5079" s="116"/>
      <c r="M5079" s="116"/>
    </row>
    <row r="5080" spans="1:13" x14ac:dyDescent="0.35">
      <c r="A5080" s="116"/>
      <c r="C5080" s="116"/>
      <c r="D5080" s="116"/>
      <c r="M5080" s="116"/>
    </row>
    <row r="5081" spans="1:13" x14ac:dyDescent="0.35">
      <c r="A5081" s="116"/>
      <c r="C5081" s="116"/>
      <c r="D5081" s="116"/>
      <c r="M5081" s="116"/>
    </row>
    <row r="5082" spans="1:13" x14ac:dyDescent="0.35">
      <c r="A5082" s="116"/>
      <c r="C5082" s="116"/>
      <c r="D5082" s="116"/>
      <c r="M5082" s="116"/>
    </row>
    <row r="5083" spans="1:13" x14ac:dyDescent="0.35">
      <c r="A5083" s="116"/>
      <c r="C5083" s="116"/>
      <c r="D5083" s="116"/>
      <c r="M5083" s="116"/>
    </row>
    <row r="5084" spans="1:13" x14ac:dyDescent="0.35">
      <c r="A5084" s="116"/>
      <c r="C5084" s="116"/>
      <c r="D5084" s="116"/>
      <c r="M5084" s="116"/>
    </row>
    <row r="5085" spans="1:13" x14ac:dyDescent="0.35">
      <c r="A5085" s="116"/>
      <c r="C5085" s="116"/>
      <c r="D5085" s="116"/>
      <c r="M5085" s="116"/>
    </row>
    <row r="5086" spans="1:13" x14ac:dyDescent="0.35">
      <c r="A5086" s="116"/>
      <c r="C5086" s="116"/>
      <c r="D5086" s="116"/>
      <c r="M5086" s="116"/>
    </row>
    <row r="5087" spans="1:13" x14ac:dyDescent="0.35">
      <c r="A5087" s="116"/>
      <c r="C5087" s="116"/>
      <c r="D5087" s="116"/>
      <c r="M5087" s="116"/>
    </row>
    <row r="5088" spans="1:13" x14ac:dyDescent="0.35">
      <c r="A5088" s="116"/>
      <c r="C5088" s="116"/>
      <c r="D5088" s="116"/>
      <c r="M5088" s="116"/>
    </row>
    <row r="5089" spans="1:13" x14ac:dyDescent="0.35">
      <c r="A5089" s="116"/>
      <c r="C5089" s="116"/>
      <c r="D5089" s="116"/>
      <c r="M5089" s="116"/>
    </row>
    <row r="5090" spans="1:13" x14ac:dyDescent="0.35">
      <c r="A5090" s="116"/>
      <c r="C5090" s="116"/>
      <c r="D5090" s="116"/>
      <c r="M5090" s="116"/>
    </row>
    <row r="5091" spans="1:13" x14ac:dyDescent="0.35">
      <c r="A5091" s="116"/>
      <c r="C5091" s="116"/>
      <c r="D5091" s="116"/>
      <c r="M5091" s="116"/>
    </row>
    <row r="5092" spans="1:13" x14ac:dyDescent="0.35">
      <c r="A5092" s="116"/>
      <c r="C5092" s="116"/>
      <c r="D5092" s="116"/>
      <c r="M5092" s="116"/>
    </row>
    <row r="5093" spans="1:13" x14ac:dyDescent="0.35">
      <c r="A5093" s="116"/>
      <c r="C5093" s="116"/>
      <c r="D5093" s="116"/>
      <c r="M5093" s="116"/>
    </row>
    <row r="5094" spans="1:13" x14ac:dyDescent="0.35">
      <c r="A5094" s="116"/>
      <c r="C5094" s="116"/>
      <c r="D5094" s="116"/>
      <c r="M5094" s="116"/>
    </row>
    <row r="5095" spans="1:13" x14ac:dyDescent="0.35">
      <c r="A5095" s="116"/>
      <c r="C5095" s="116"/>
      <c r="D5095" s="116"/>
      <c r="M5095" s="116"/>
    </row>
    <row r="5096" spans="1:13" x14ac:dyDescent="0.35">
      <c r="A5096" s="116"/>
      <c r="C5096" s="116"/>
      <c r="D5096" s="116"/>
      <c r="M5096" s="116"/>
    </row>
    <row r="5097" spans="1:13" x14ac:dyDescent="0.35">
      <c r="A5097" s="116"/>
      <c r="C5097" s="116"/>
      <c r="D5097" s="116"/>
      <c r="M5097" s="116"/>
    </row>
    <row r="5098" spans="1:13" x14ac:dyDescent="0.35">
      <c r="A5098" s="116"/>
      <c r="C5098" s="116"/>
      <c r="D5098" s="116"/>
      <c r="M5098" s="116"/>
    </row>
    <row r="5099" spans="1:13" x14ac:dyDescent="0.35">
      <c r="A5099" s="116"/>
      <c r="C5099" s="116"/>
      <c r="D5099" s="116"/>
      <c r="M5099" s="116"/>
    </row>
    <row r="5100" spans="1:13" x14ac:dyDescent="0.35">
      <c r="A5100" s="116"/>
      <c r="C5100" s="116"/>
      <c r="D5100" s="116"/>
      <c r="M5100" s="116"/>
    </row>
    <row r="5101" spans="1:13" x14ac:dyDescent="0.35">
      <c r="A5101" s="116"/>
      <c r="C5101" s="116"/>
      <c r="D5101" s="116"/>
      <c r="M5101" s="116"/>
    </row>
    <row r="5102" spans="1:13" x14ac:dyDescent="0.35">
      <c r="A5102" s="116"/>
      <c r="C5102" s="116"/>
      <c r="D5102" s="116"/>
      <c r="M5102" s="116"/>
    </row>
    <row r="5103" spans="1:13" x14ac:dyDescent="0.35">
      <c r="A5103" s="116"/>
      <c r="C5103" s="116"/>
      <c r="D5103" s="116"/>
      <c r="M5103" s="116"/>
    </row>
    <row r="5104" spans="1:13" x14ac:dyDescent="0.35">
      <c r="A5104" s="116"/>
      <c r="C5104" s="116"/>
      <c r="D5104" s="116"/>
      <c r="M5104" s="116"/>
    </row>
    <row r="5105" spans="1:13" x14ac:dyDescent="0.35">
      <c r="A5105" s="116"/>
      <c r="C5105" s="116"/>
      <c r="D5105" s="116"/>
      <c r="M5105" s="116"/>
    </row>
    <row r="5106" spans="1:13" x14ac:dyDescent="0.35">
      <c r="A5106" s="116"/>
      <c r="C5106" s="116"/>
      <c r="D5106" s="116"/>
      <c r="M5106" s="116"/>
    </row>
    <row r="5107" spans="1:13" x14ac:dyDescent="0.35">
      <c r="A5107" s="116"/>
      <c r="C5107" s="116"/>
      <c r="D5107" s="116"/>
      <c r="M5107" s="116"/>
    </row>
    <row r="5108" spans="1:13" x14ac:dyDescent="0.35">
      <c r="A5108" s="116"/>
      <c r="C5108" s="116"/>
      <c r="D5108" s="116"/>
      <c r="M5108" s="116"/>
    </row>
    <row r="5109" spans="1:13" x14ac:dyDescent="0.35">
      <c r="A5109" s="116"/>
      <c r="C5109" s="116"/>
      <c r="D5109" s="116"/>
      <c r="M5109" s="116"/>
    </row>
    <row r="5110" spans="1:13" x14ac:dyDescent="0.35">
      <c r="A5110" s="116"/>
      <c r="C5110" s="116"/>
      <c r="D5110" s="116"/>
      <c r="M5110" s="116"/>
    </row>
    <row r="5111" spans="1:13" x14ac:dyDescent="0.35">
      <c r="A5111" s="116"/>
      <c r="C5111" s="116"/>
      <c r="D5111" s="116"/>
      <c r="M5111" s="116"/>
    </row>
    <row r="5112" spans="1:13" x14ac:dyDescent="0.35">
      <c r="A5112" s="116"/>
      <c r="C5112" s="116"/>
      <c r="D5112" s="116"/>
      <c r="M5112" s="116"/>
    </row>
    <row r="5113" spans="1:13" x14ac:dyDescent="0.35">
      <c r="A5113" s="116"/>
      <c r="C5113" s="116"/>
      <c r="D5113" s="116"/>
      <c r="M5113" s="116"/>
    </row>
    <row r="5114" spans="1:13" x14ac:dyDescent="0.35">
      <c r="A5114" s="116"/>
      <c r="C5114" s="116"/>
      <c r="D5114" s="116"/>
      <c r="M5114" s="116"/>
    </row>
    <row r="5115" spans="1:13" x14ac:dyDescent="0.35">
      <c r="A5115" s="116"/>
      <c r="C5115" s="116"/>
      <c r="D5115" s="116"/>
      <c r="M5115" s="116"/>
    </row>
    <row r="5116" spans="1:13" x14ac:dyDescent="0.35">
      <c r="A5116" s="116"/>
      <c r="C5116" s="116"/>
      <c r="D5116" s="116"/>
      <c r="M5116" s="116"/>
    </row>
    <row r="5117" spans="1:13" x14ac:dyDescent="0.35">
      <c r="A5117" s="116"/>
      <c r="C5117" s="116"/>
      <c r="D5117" s="116"/>
      <c r="M5117" s="116"/>
    </row>
    <row r="5118" spans="1:13" x14ac:dyDescent="0.35">
      <c r="A5118" s="116"/>
      <c r="C5118" s="116"/>
      <c r="D5118" s="116"/>
      <c r="M5118" s="116"/>
    </row>
    <row r="5119" spans="1:13" x14ac:dyDescent="0.35">
      <c r="A5119" s="116"/>
      <c r="C5119" s="116"/>
      <c r="D5119" s="116"/>
      <c r="M5119" s="116"/>
    </row>
    <row r="5120" spans="1:13" x14ac:dyDescent="0.35">
      <c r="A5120" s="116"/>
      <c r="C5120" s="116"/>
      <c r="D5120" s="116"/>
      <c r="M5120" s="116"/>
    </row>
    <row r="5121" spans="1:13" x14ac:dyDescent="0.35">
      <c r="A5121" s="116"/>
      <c r="C5121" s="116"/>
      <c r="D5121" s="116"/>
      <c r="M5121" s="116"/>
    </row>
    <row r="5122" spans="1:13" x14ac:dyDescent="0.35">
      <c r="A5122" s="116"/>
      <c r="C5122" s="116"/>
      <c r="D5122" s="116"/>
      <c r="M5122" s="116"/>
    </row>
    <row r="5123" spans="1:13" x14ac:dyDescent="0.35">
      <c r="A5123" s="116"/>
      <c r="C5123" s="116"/>
      <c r="D5123" s="116"/>
      <c r="M5123" s="116"/>
    </row>
    <row r="5124" spans="1:13" x14ac:dyDescent="0.35">
      <c r="A5124" s="116"/>
      <c r="C5124" s="116"/>
      <c r="D5124" s="116"/>
      <c r="M5124" s="116"/>
    </row>
    <row r="5125" spans="1:13" x14ac:dyDescent="0.35">
      <c r="A5125" s="116"/>
      <c r="C5125" s="116"/>
      <c r="D5125" s="116"/>
      <c r="M5125" s="116"/>
    </row>
    <row r="5126" spans="1:13" x14ac:dyDescent="0.35">
      <c r="A5126" s="116"/>
      <c r="C5126" s="116"/>
      <c r="D5126" s="116"/>
      <c r="M5126" s="116"/>
    </row>
    <row r="5127" spans="1:13" x14ac:dyDescent="0.35">
      <c r="A5127" s="116"/>
      <c r="C5127" s="116"/>
      <c r="D5127" s="116"/>
      <c r="M5127" s="116"/>
    </row>
    <row r="5128" spans="1:13" x14ac:dyDescent="0.35">
      <c r="A5128" s="116"/>
      <c r="C5128" s="116"/>
      <c r="D5128" s="116"/>
      <c r="M5128" s="116"/>
    </row>
    <row r="5129" spans="1:13" x14ac:dyDescent="0.35">
      <c r="A5129" s="116"/>
      <c r="C5129" s="116"/>
      <c r="D5129" s="116"/>
      <c r="M5129" s="116"/>
    </row>
    <row r="5130" spans="1:13" x14ac:dyDescent="0.35">
      <c r="A5130" s="116"/>
      <c r="C5130" s="116"/>
      <c r="D5130" s="116"/>
      <c r="M5130" s="116"/>
    </row>
    <row r="5131" spans="1:13" x14ac:dyDescent="0.35">
      <c r="A5131" s="116"/>
      <c r="C5131" s="116"/>
      <c r="D5131" s="116"/>
      <c r="M5131" s="116"/>
    </row>
    <row r="5132" spans="1:13" x14ac:dyDescent="0.35">
      <c r="A5132" s="116"/>
      <c r="C5132" s="116"/>
      <c r="D5132" s="116"/>
      <c r="M5132" s="116"/>
    </row>
    <row r="5133" spans="1:13" x14ac:dyDescent="0.35">
      <c r="A5133" s="116"/>
      <c r="C5133" s="116"/>
      <c r="D5133" s="116"/>
      <c r="M5133" s="116"/>
    </row>
    <row r="5134" spans="1:13" x14ac:dyDescent="0.35">
      <c r="A5134" s="116"/>
      <c r="C5134" s="116"/>
      <c r="D5134" s="116"/>
      <c r="M5134" s="116"/>
    </row>
    <row r="5135" spans="1:13" x14ac:dyDescent="0.35">
      <c r="A5135" s="116"/>
      <c r="C5135" s="116"/>
      <c r="D5135" s="116"/>
      <c r="M5135" s="116"/>
    </row>
    <row r="5136" spans="1:13" x14ac:dyDescent="0.35">
      <c r="A5136" s="116"/>
      <c r="C5136" s="116"/>
      <c r="D5136" s="116"/>
      <c r="M5136" s="116"/>
    </row>
    <row r="5137" spans="1:13" x14ac:dyDescent="0.35">
      <c r="A5137" s="116"/>
      <c r="C5137" s="116"/>
      <c r="D5137" s="116"/>
      <c r="M5137" s="116"/>
    </row>
    <row r="5138" spans="1:13" x14ac:dyDescent="0.35">
      <c r="A5138" s="116"/>
      <c r="C5138" s="116"/>
      <c r="D5138" s="116"/>
      <c r="M5138" s="116"/>
    </row>
    <row r="5139" spans="1:13" x14ac:dyDescent="0.35">
      <c r="A5139" s="116"/>
      <c r="C5139" s="116"/>
      <c r="D5139" s="116"/>
      <c r="M5139" s="116"/>
    </row>
    <row r="5140" spans="1:13" x14ac:dyDescent="0.35">
      <c r="A5140" s="116"/>
      <c r="C5140" s="116"/>
      <c r="D5140" s="116"/>
      <c r="M5140" s="116"/>
    </row>
    <row r="5141" spans="1:13" x14ac:dyDescent="0.35">
      <c r="A5141" s="116"/>
      <c r="C5141" s="116"/>
      <c r="D5141" s="116"/>
      <c r="M5141" s="116"/>
    </row>
    <row r="5142" spans="1:13" x14ac:dyDescent="0.35">
      <c r="A5142" s="116"/>
      <c r="C5142" s="116"/>
      <c r="D5142" s="116"/>
      <c r="M5142" s="116"/>
    </row>
    <row r="5143" spans="1:13" x14ac:dyDescent="0.35">
      <c r="A5143" s="116"/>
      <c r="C5143" s="116"/>
      <c r="D5143" s="116"/>
      <c r="M5143" s="116"/>
    </row>
    <row r="5144" spans="1:13" x14ac:dyDescent="0.35">
      <c r="A5144" s="116"/>
      <c r="C5144" s="116"/>
      <c r="D5144" s="116"/>
      <c r="M5144" s="116"/>
    </row>
    <row r="5145" spans="1:13" x14ac:dyDescent="0.35">
      <c r="A5145" s="116"/>
      <c r="C5145" s="116"/>
      <c r="D5145" s="116"/>
      <c r="M5145" s="116"/>
    </row>
    <row r="5146" spans="1:13" x14ac:dyDescent="0.35">
      <c r="A5146" s="116"/>
      <c r="C5146" s="116"/>
      <c r="D5146" s="116"/>
      <c r="M5146" s="116"/>
    </row>
    <row r="5147" spans="1:13" x14ac:dyDescent="0.35">
      <c r="A5147" s="116"/>
      <c r="C5147" s="116"/>
      <c r="D5147" s="116"/>
      <c r="M5147" s="116"/>
    </row>
    <row r="5148" spans="1:13" x14ac:dyDescent="0.35">
      <c r="A5148" s="116"/>
      <c r="C5148" s="116"/>
      <c r="D5148" s="116"/>
      <c r="M5148" s="116"/>
    </row>
    <row r="5149" spans="1:13" x14ac:dyDescent="0.35">
      <c r="A5149" s="116"/>
      <c r="C5149" s="116"/>
      <c r="D5149" s="116"/>
      <c r="M5149" s="116"/>
    </row>
    <row r="5150" spans="1:13" x14ac:dyDescent="0.35">
      <c r="A5150" s="116"/>
      <c r="C5150" s="116"/>
      <c r="D5150" s="116"/>
      <c r="M5150" s="116"/>
    </row>
    <row r="5151" spans="1:13" x14ac:dyDescent="0.35">
      <c r="A5151" s="116"/>
      <c r="C5151" s="116"/>
      <c r="D5151" s="116"/>
      <c r="M5151" s="116"/>
    </row>
    <row r="5152" spans="1:13" x14ac:dyDescent="0.35">
      <c r="A5152" s="116"/>
      <c r="C5152" s="116"/>
      <c r="D5152" s="116"/>
      <c r="M5152" s="116"/>
    </row>
    <row r="5153" spans="1:13" x14ac:dyDescent="0.35">
      <c r="A5153" s="116"/>
      <c r="C5153" s="116"/>
      <c r="D5153" s="116"/>
      <c r="M5153" s="116"/>
    </row>
    <row r="5154" spans="1:13" x14ac:dyDescent="0.35">
      <c r="A5154" s="116"/>
      <c r="C5154" s="116"/>
      <c r="D5154" s="116"/>
      <c r="M5154" s="116"/>
    </row>
    <row r="5155" spans="1:13" x14ac:dyDescent="0.35">
      <c r="A5155" s="116"/>
      <c r="C5155" s="116"/>
      <c r="D5155" s="116"/>
      <c r="M5155" s="116"/>
    </row>
    <row r="5156" spans="1:13" x14ac:dyDescent="0.35">
      <c r="A5156" s="116"/>
      <c r="C5156" s="116"/>
      <c r="D5156" s="116"/>
      <c r="M5156" s="116"/>
    </row>
    <row r="5157" spans="1:13" x14ac:dyDescent="0.35">
      <c r="A5157" s="116"/>
      <c r="C5157" s="116"/>
      <c r="D5157" s="116"/>
      <c r="M5157" s="116"/>
    </row>
    <row r="5158" spans="1:13" x14ac:dyDescent="0.35">
      <c r="A5158" s="116"/>
      <c r="C5158" s="116"/>
      <c r="D5158" s="116"/>
      <c r="M5158" s="116"/>
    </row>
    <row r="5159" spans="1:13" x14ac:dyDescent="0.35">
      <c r="A5159" s="116"/>
      <c r="C5159" s="116"/>
      <c r="D5159" s="116"/>
      <c r="M5159" s="116"/>
    </row>
    <row r="5160" spans="1:13" x14ac:dyDescent="0.35">
      <c r="A5160" s="116"/>
      <c r="C5160" s="116"/>
      <c r="D5160" s="116"/>
      <c r="M5160" s="116"/>
    </row>
    <row r="5161" spans="1:13" x14ac:dyDescent="0.35">
      <c r="A5161" s="116"/>
      <c r="C5161" s="116"/>
      <c r="D5161" s="116"/>
      <c r="M5161" s="116"/>
    </row>
    <row r="5162" spans="1:13" x14ac:dyDescent="0.35">
      <c r="A5162" s="116"/>
      <c r="C5162" s="116"/>
      <c r="D5162" s="116"/>
      <c r="M5162" s="116"/>
    </row>
    <row r="5163" spans="1:13" x14ac:dyDescent="0.35">
      <c r="A5163" s="116"/>
      <c r="C5163" s="116"/>
      <c r="D5163" s="116"/>
      <c r="M5163" s="116"/>
    </row>
    <row r="5164" spans="1:13" x14ac:dyDescent="0.35">
      <c r="A5164" s="116"/>
      <c r="C5164" s="116"/>
      <c r="D5164" s="116"/>
      <c r="M5164" s="116"/>
    </row>
    <row r="5165" spans="1:13" x14ac:dyDescent="0.35">
      <c r="A5165" s="116"/>
      <c r="C5165" s="116"/>
      <c r="D5165" s="116"/>
      <c r="M5165" s="116"/>
    </row>
    <row r="5166" spans="1:13" x14ac:dyDescent="0.35">
      <c r="A5166" s="116"/>
      <c r="C5166" s="116"/>
      <c r="D5166" s="116"/>
      <c r="M5166" s="116"/>
    </row>
    <row r="5167" spans="1:13" x14ac:dyDescent="0.35">
      <c r="A5167" s="116"/>
      <c r="C5167" s="116"/>
      <c r="D5167" s="116"/>
      <c r="M5167" s="116"/>
    </row>
    <row r="5168" spans="1:13" x14ac:dyDescent="0.35">
      <c r="A5168" s="116"/>
      <c r="C5168" s="116"/>
      <c r="D5168" s="116"/>
      <c r="M5168" s="116"/>
    </row>
    <row r="5169" spans="1:13" x14ac:dyDescent="0.35">
      <c r="A5169" s="116"/>
      <c r="C5169" s="116"/>
      <c r="D5169" s="116"/>
      <c r="M5169" s="116"/>
    </row>
    <row r="5170" spans="1:13" x14ac:dyDescent="0.35">
      <c r="A5170" s="116"/>
      <c r="C5170" s="116"/>
      <c r="D5170" s="116"/>
      <c r="M5170" s="116"/>
    </row>
    <row r="5171" spans="1:13" x14ac:dyDescent="0.35">
      <c r="A5171" s="116"/>
      <c r="C5171" s="116"/>
      <c r="D5171" s="116"/>
      <c r="M5171" s="116"/>
    </row>
    <row r="5172" spans="1:13" x14ac:dyDescent="0.35">
      <c r="A5172" s="116"/>
      <c r="C5172" s="116"/>
      <c r="D5172" s="116"/>
      <c r="M5172" s="116"/>
    </row>
    <row r="5173" spans="1:13" x14ac:dyDescent="0.35">
      <c r="A5173" s="116"/>
      <c r="C5173" s="116"/>
      <c r="D5173" s="116"/>
      <c r="M5173" s="116"/>
    </row>
    <row r="5174" spans="1:13" x14ac:dyDescent="0.35">
      <c r="A5174" s="116"/>
      <c r="C5174" s="116"/>
      <c r="D5174" s="116"/>
      <c r="M5174" s="116"/>
    </row>
    <row r="5175" spans="1:13" x14ac:dyDescent="0.35">
      <c r="A5175" s="116"/>
      <c r="C5175" s="116"/>
      <c r="D5175" s="116"/>
      <c r="M5175" s="116"/>
    </row>
    <row r="5176" spans="1:13" x14ac:dyDescent="0.35">
      <c r="A5176" s="116"/>
      <c r="C5176" s="116"/>
      <c r="D5176" s="116"/>
      <c r="M5176" s="116"/>
    </row>
    <row r="5177" spans="1:13" x14ac:dyDescent="0.35">
      <c r="A5177" s="116"/>
      <c r="C5177" s="116"/>
      <c r="D5177" s="116"/>
      <c r="M5177" s="116"/>
    </row>
    <row r="5178" spans="1:13" x14ac:dyDescent="0.35">
      <c r="A5178" s="116"/>
      <c r="C5178" s="116"/>
      <c r="D5178" s="116"/>
      <c r="M5178" s="116"/>
    </row>
    <row r="5179" spans="1:13" x14ac:dyDescent="0.35">
      <c r="A5179" s="116"/>
      <c r="C5179" s="116"/>
      <c r="D5179" s="116"/>
      <c r="M5179" s="116"/>
    </row>
    <row r="5180" spans="1:13" x14ac:dyDescent="0.35">
      <c r="A5180" s="116"/>
      <c r="C5180" s="116"/>
      <c r="D5180" s="116"/>
      <c r="M5180" s="116"/>
    </row>
    <row r="5181" spans="1:13" x14ac:dyDescent="0.35">
      <c r="A5181" s="116"/>
      <c r="C5181" s="116"/>
      <c r="D5181" s="116"/>
      <c r="M5181" s="116"/>
    </row>
    <row r="5182" spans="1:13" x14ac:dyDescent="0.35">
      <c r="A5182" s="116"/>
      <c r="C5182" s="116"/>
      <c r="D5182" s="116"/>
      <c r="M5182" s="116"/>
    </row>
    <row r="5183" spans="1:13" x14ac:dyDescent="0.35">
      <c r="A5183" s="116"/>
      <c r="C5183" s="116"/>
      <c r="D5183" s="116"/>
      <c r="M5183" s="116"/>
    </row>
    <row r="5184" spans="1:13" x14ac:dyDescent="0.35">
      <c r="A5184" s="116"/>
      <c r="C5184" s="116"/>
      <c r="D5184" s="116"/>
      <c r="M5184" s="116"/>
    </row>
    <row r="5185" spans="1:13" x14ac:dyDescent="0.35">
      <c r="A5185" s="116"/>
      <c r="C5185" s="116"/>
      <c r="D5185" s="116"/>
      <c r="M5185" s="116"/>
    </row>
    <row r="5186" spans="1:13" x14ac:dyDescent="0.35">
      <c r="A5186" s="116"/>
      <c r="C5186" s="116"/>
      <c r="D5186" s="116"/>
      <c r="M5186" s="116"/>
    </row>
    <row r="5187" spans="1:13" x14ac:dyDescent="0.35">
      <c r="A5187" s="116"/>
      <c r="C5187" s="116"/>
      <c r="D5187" s="116"/>
      <c r="M5187" s="116"/>
    </row>
    <row r="5188" spans="1:13" x14ac:dyDescent="0.35">
      <c r="A5188" s="116"/>
      <c r="C5188" s="116"/>
      <c r="D5188" s="116"/>
      <c r="M5188" s="116"/>
    </row>
    <row r="5189" spans="1:13" x14ac:dyDescent="0.35">
      <c r="A5189" s="116"/>
      <c r="C5189" s="116"/>
      <c r="D5189" s="116"/>
      <c r="M5189" s="116"/>
    </row>
    <row r="5190" spans="1:13" x14ac:dyDescent="0.35">
      <c r="A5190" s="116"/>
      <c r="C5190" s="116"/>
      <c r="D5190" s="116"/>
      <c r="M5190" s="116"/>
    </row>
    <row r="5191" spans="1:13" x14ac:dyDescent="0.35">
      <c r="A5191" s="116"/>
      <c r="C5191" s="116"/>
      <c r="D5191" s="116"/>
      <c r="M5191" s="116"/>
    </row>
    <row r="5192" spans="1:13" x14ac:dyDescent="0.35">
      <c r="A5192" s="116"/>
      <c r="C5192" s="116"/>
      <c r="D5192" s="116"/>
      <c r="M5192" s="116"/>
    </row>
    <row r="5193" spans="1:13" x14ac:dyDescent="0.35">
      <c r="A5193" s="116"/>
      <c r="C5193" s="116"/>
      <c r="D5193" s="116"/>
      <c r="M5193" s="116"/>
    </row>
    <row r="5194" spans="1:13" x14ac:dyDescent="0.35">
      <c r="A5194" s="116"/>
      <c r="C5194" s="116"/>
      <c r="D5194" s="116"/>
      <c r="M5194" s="116"/>
    </row>
    <row r="5195" spans="1:13" x14ac:dyDescent="0.35">
      <c r="A5195" s="116"/>
      <c r="C5195" s="116"/>
      <c r="D5195" s="116"/>
      <c r="M5195" s="116"/>
    </row>
    <row r="5196" spans="1:13" x14ac:dyDescent="0.35">
      <c r="A5196" s="116"/>
      <c r="C5196" s="116"/>
      <c r="D5196" s="116"/>
      <c r="M5196" s="116"/>
    </row>
    <row r="5197" spans="1:13" x14ac:dyDescent="0.35">
      <c r="A5197" s="116"/>
      <c r="C5197" s="116"/>
      <c r="D5197" s="116"/>
      <c r="M5197" s="116"/>
    </row>
    <row r="5198" spans="1:13" x14ac:dyDescent="0.35">
      <c r="A5198" s="116"/>
      <c r="C5198" s="116"/>
      <c r="D5198" s="116"/>
      <c r="M5198" s="116"/>
    </row>
    <row r="5199" spans="1:13" x14ac:dyDescent="0.35">
      <c r="A5199" s="116"/>
      <c r="C5199" s="116"/>
      <c r="D5199" s="116"/>
      <c r="M5199" s="116"/>
    </row>
    <row r="5200" spans="1:13" x14ac:dyDescent="0.35">
      <c r="A5200" s="116"/>
      <c r="C5200" s="116"/>
      <c r="D5200" s="116"/>
      <c r="M5200" s="116"/>
    </row>
    <row r="5201" spans="1:13" x14ac:dyDescent="0.35">
      <c r="A5201" s="116"/>
      <c r="C5201" s="116"/>
      <c r="D5201" s="116"/>
      <c r="M5201" s="116"/>
    </row>
    <row r="5202" spans="1:13" x14ac:dyDescent="0.35">
      <c r="A5202" s="116"/>
      <c r="C5202" s="116"/>
      <c r="D5202" s="116"/>
      <c r="M5202" s="116"/>
    </row>
    <row r="5203" spans="1:13" x14ac:dyDescent="0.35">
      <c r="A5203" s="116"/>
      <c r="C5203" s="116"/>
      <c r="D5203" s="116"/>
      <c r="M5203" s="116"/>
    </row>
    <row r="5204" spans="1:13" x14ac:dyDescent="0.35">
      <c r="A5204" s="116"/>
      <c r="C5204" s="116"/>
      <c r="D5204" s="116"/>
      <c r="M5204" s="116"/>
    </row>
    <row r="5205" spans="1:13" x14ac:dyDescent="0.35">
      <c r="A5205" s="116"/>
      <c r="C5205" s="116"/>
      <c r="D5205" s="116"/>
      <c r="M5205" s="116"/>
    </row>
    <row r="5206" spans="1:13" x14ac:dyDescent="0.35">
      <c r="A5206" s="116"/>
      <c r="C5206" s="116"/>
      <c r="D5206" s="116"/>
      <c r="M5206" s="116"/>
    </row>
    <row r="5207" spans="1:13" x14ac:dyDescent="0.35">
      <c r="A5207" s="116"/>
      <c r="C5207" s="116"/>
      <c r="D5207" s="116"/>
      <c r="M5207" s="116"/>
    </row>
    <row r="5208" spans="1:13" x14ac:dyDescent="0.35">
      <c r="A5208" s="116"/>
      <c r="C5208" s="116"/>
      <c r="D5208" s="116"/>
      <c r="M5208" s="116"/>
    </row>
    <row r="5209" spans="1:13" x14ac:dyDescent="0.35">
      <c r="A5209" s="116"/>
      <c r="C5209" s="116"/>
      <c r="D5209" s="116"/>
      <c r="M5209" s="116"/>
    </row>
    <row r="5210" spans="1:13" x14ac:dyDescent="0.35">
      <c r="A5210" s="116"/>
      <c r="C5210" s="116"/>
      <c r="D5210" s="116"/>
      <c r="M5210" s="116"/>
    </row>
    <row r="5211" spans="1:13" x14ac:dyDescent="0.35">
      <c r="A5211" s="116"/>
      <c r="C5211" s="116"/>
      <c r="D5211" s="116"/>
      <c r="M5211" s="116"/>
    </row>
    <row r="5212" spans="1:13" x14ac:dyDescent="0.35">
      <c r="A5212" s="116"/>
      <c r="C5212" s="116"/>
      <c r="D5212" s="116"/>
      <c r="M5212" s="116"/>
    </row>
    <row r="5213" spans="1:13" x14ac:dyDescent="0.35">
      <c r="A5213" s="116"/>
      <c r="C5213" s="116"/>
      <c r="D5213" s="116"/>
      <c r="M5213" s="116"/>
    </row>
    <row r="5214" spans="1:13" x14ac:dyDescent="0.35">
      <c r="A5214" s="116"/>
      <c r="C5214" s="116"/>
      <c r="D5214" s="116"/>
      <c r="M5214" s="116"/>
    </row>
    <row r="5215" spans="1:13" x14ac:dyDescent="0.35">
      <c r="A5215" s="116"/>
      <c r="C5215" s="116"/>
      <c r="D5215" s="116"/>
      <c r="M5215" s="116"/>
    </row>
    <row r="5216" spans="1:13" x14ac:dyDescent="0.35">
      <c r="A5216" s="116"/>
      <c r="C5216" s="116"/>
      <c r="D5216" s="116"/>
      <c r="M5216" s="116"/>
    </row>
    <row r="5217" spans="1:13" x14ac:dyDescent="0.35">
      <c r="A5217" s="116"/>
      <c r="C5217" s="116"/>
      <c r="D5217" s="116"/>
      <c r="M5217" s="116"/>
    </row>
    <row r="5218" spans="1:13" x14ac:dyDescent="0.35">
      <c r="A5218" s="116"/>
      <c r="C5218" s="116"/>
      <c r="D5218" s="116"/>
      <c r="M5218" s="116"/>
    </row>
    <row r="5219" spans="1:13" x14ac:dyDescent="0.35">
      <c r="A5219" s="116"/>
      <c r="C5219" s="116"/>
      <c r="D5219" s="116"/>
      <c r="M5219" s="116"/>
    </row>
    <row r="5220" spans="1:13" x14ac:dyDescent="0.35">
      <c r="A5220" s="116"/>
      <c r="C5220" s="116"/>
      <c r="D5220" s="116"/>
      <c r="M5220" s="116"/>
    </row>
    <row r="5221" spans="1:13" x14ac:dyDescent="0.35">
      <c r="A5221" s="116"/>
      <c r="C5221" s="116"/>
      <c r="D5221" s="116"/>
      <c r="M5221" s="116"/>
    </row>
    <row r="5222" spans="1:13" x14ac:dyDescent="0.35">
      <c r="A5222" s="116"/>
      <c r="C5222" s="116"/>
      <c r="D5222" s="116"/>
      <c r="M5222" s="116"/>
    </row>
    <row r="5223" spans="1:13" x14ac:dyDescent="0.35">
      <c r="A5223" s="116"/>
      <c r="C5223" s="116"/>
      <c r="D5223" s="116"/>
      <c r="M5223" s="116"/>
    </row>
    <row r="5224" spans="1:13" x14ac:dyDescent="0.35">
      <c r="A5224" s="116"/>
      <c r="C5224" s="116"/>
      <c r="D5224" s="116"/>
      <c r="M5224" s="116"/>
    </row>
    <row r="5225" spans="1:13" x14ac:dyDescent="0.35">
      <c r="A5225" s="116"/>
      <c r="C5225" s="116"/>
      <c r="D5225" s="116"/>
      <c r="M5225" s="116"/>
    </row>
    <row r="5226" spans="1:13" x14ac:dyDescent="0.35">
      <c r="A5226" s="116"/>
      <c r="C5226" s="116"/>
      <c r="D5226" s="116"/>
      <c r="M5226" s="116"/>
    </row>
    <row r="5227" spans="1:13" x14ac:dyDescent="0.35">
      <c r="A5227" s="116"/>
      <c r="C5227" s="116"/>
      <c r="D5227" s="116"/>
      <c r="M5227" s="116"/>
    </row>
    <row r="5228" spans="1:13" x14ac:dyDescent="0.35">
      <c r="A5228" s="116"/>
      <c r="C5228" s="116"/>
      <c r="D5228" s="116"/>
      <c r="M5228" s="116"/>
    </row>
    <row r="5229" spans="1:13" x14ac:dyDescent="0.35">
      <c r="A5229" s="116"/>
      <c r="C5229" s="116"/>
      <c r="D5229" s="116"/>
      <c r="M5229" s="116"/>
    </row>
    <row r="5230" spans="1:13" x14ac:dyDescent="0.35">
      <c r="A5230" s="116"/>
      <c r="C5230" s="116"/>
      <c r="D5230" s="116"/>
      <c r="M5230" s="116"/>
    </row>
    <row r="5231" spans="1:13" x14ac:dyDescent="0.35">
      <c r="A5231" s="116"/>
      <c r="C5231" s="116"/>
      <c r="D5231" s="116"/>
      <c r="M5231" s="116"/>
    </row>
    <row r="5232" spans="1:13" x14ac:dyDescent="0.35">
      <c r="A5232" s="116"/>
      <c r="C5232" s="116"/>
      <c r="D5232" s="116"/>
      <c r="M5232" s="116"/>
    </row>
    <row r="5233" spans="1:13" x14ac:dyDescent="0.35">
      <c r="A5233" s="116"/>
      <c r="C5233" s="116"/>
      <c r="D5233" s="116"/>
      <c r="M5233" s="116"/>
    </row>
    <row r="5234" spans="1:13" x14ac:dyDescent="0.35">
      <c r="A5234" s="116"/>
      <c r="C5234" s="116"/>
      <c r="D5234" s="116"/>
      <c r="M5234" s="116"/>
    </row>
    <row r="5235" spans="1:13" x14ac:dyDescent="0.35">
      <c r="A5235" s="116"/>
      <c r="C5235" s="116"/>
      <c r="D5235" s="116"/>
      <c r="M5235" s="116"/>
    </row>
    <row r="5236" spans="1:13" x14ac:dyDescent="0.35">
      <c r="A5236" s="116"/>
      <c r="C5236" s="116"/>
      <c r="D5236" s="116"/>
      <c r="M5236" s="116"/>
    </row>
    <row r="5237" spans="1:13" x14ac:dyDescent="0.35">
      <c r="A5237" s="116"/>
      <c r="C5237" s="116"/>
      <c r="D5237" s="116"/>
      <c r="M5237" s="116"/>
    </row>
    <row r="5238" spans="1:13" x14ac:dyDescent="0.35">
      <c r="A5238" s="116"/>
      <c r="C5238" s="116"/>
      <c r="D5238" s="116"/>
      <c r="M5238" s="116"/>
    </row>
    <row r="5239" spans="1:13" x14ac:dyDescent="0.35">
      <c r="A5239" s="116"/>
      <c r="C5239" s="116"/>
      <c r="D5239" s="116"/>
      <c r="M5239" s="116"/>
    </row>
    <row r="5240" spans="1:13" x14ac:dyDescent="0.35">
      <c r="A5240" s="116"/>
      <c r="C5240" s="116"/>
      <c r="D5240" s="116"/>
      <c r="M5240" s="116"/>
    </row>
    <row r="5241" spans="1:13" x14ac:dyDescent="0.35">
      <c r="A5241" s="116"/>
      <c r="C5241" s="116"/>
      <c r="D5241" s="116"/>
      <c r="M5241" s="116"/>
    </row>
    <row r="5242" spans="1:13" x14ac:dyDescent="0.35">
      <c r="A5242" s="116"/>
      <c r="C5242" s="116"/>
      <c r="D5242" s="116"/>
      <c r="M5242" s="116"/>
    </row>
    <row r="5243" spans="1:13" x14ac:dyDescent="0.35">
      <c r="A5243" s="116"/>
      <c r="C5243" s="116"/>
      <c r="D5243" s="116"/>
      <c r="M5243" s="116"/>
    </row>
    <row r="5244" spans="1:13" x14ac:dyDescent="0.35">
      <c r="A5244" s="116"/>
      <c r="C5244" s="116"/>
      <c r="D5244" s="116"/>
      <c r="M5244" s="116"/>
    </row>
    <row r="5245" spans="1:13" x14ac:dyDescent="0.35">
      <c r="A5245" s="116"/>
      <c r="C5245" s="116"/>
      <c r="D5245" s="116"/>
      <c r="M5245" s="116"/>
    </row>
    <row r="5246" spans="1:13" x14ac:dyDescent="0.35">
      <c r="A5246" s="116"/>
      <c r="C5246" s="116"/>
      <c r="D5246" s="116"/>
      <c r="M5246" s="116"/>
    </row>
    <row r="5247" spans="1:13" x14ac:dyDescent="0.35">
      <c r="A5247" s="116"/>
      <c r="C5247" s="116"/>
      <c r="D5247" s="116"/>
      <c r="M5247" s="116"/>
    </row>
    <row r="5248" spans="1:13" x14ac:dyDescent="0.35">
      <c r="A5248" s="116"/>
      <c r="C5248" s="116"/>
      <c r="D5248" s="116"/>
      <c r="M5248" s="116"/>
    </row>
    <row r="5249" spans="1:13" x14ac:dyDescent="0.35">
      <c r="A5249" s="116"/>
      <c r="C5249" s="116"/>
      <c r="D5249" s="116"/>
      <c r="M5249" s="116"/>
    </row>
    <row r="5250" spans="1:13" x14ac:dyDescent="0.35">
      <c r="A5250" s="116"/>
      <c r="C5250" s="116"/>
      <c r="D5250" s="116"/>
      <c r="M5250" s="116"/>
    </row>
    <row r="5251" spans="1:13" x14ac:dyDescent="0.35">
      <c r="A5251" s="116"/>
      <c r="C5251" s="116"/>
      <c r="D5251" s="116"/>
      <c r="M5251" s="116"/>
    </row>
    <row r="5252" spans="1:13" x14ac:dyDescent="0.35">
      <c r="A5252" s="116"/>
      <c r="C5252" s="116"/>
      <c r="D5252" s="116"/>
      <c r="M5252" s="116"/>
    </row>
    <row r="5253" spans="1:13" x14ac:dyDescent="0.35">
      <c r="A5253" s="116"/>
      <c r="C5253" s="116"/>
      <c r="D5253" s="116"/>
      <c r="M5253" s="116"/>
    </row>
    <row r="5254" spans="1:13" x14ac:dyDescent="0.35">
      <c r="A5254" s="116"/>
      <c r="C5254" s="116"/>
      <c r="D5254" s="116"/>
      <c r="M5254" s="116"/>
    </row>
    <row r="5255" spans="1:13" x14ac:dyDescent="0.35">
      <c r="A5255" s="116"/>
      <c r="C5255" s="116"/>
      <c r="D5255" s="116"/>
      <c r="M5255" s="116"/>
    </row>
    <row r="5256" spans="1:13" x14ac:dyDescent="0.35">
      <c r="A5256" s="116"/>
      <c r="C5256" s="116"/>
      <c r="D5256" s="116"/>
      <c r="M5256" s="116"/>
    </row>
    <row r="5257" spans="1:13" x14ac:dyDescent="0.35">
      <c r="A5257" s="116"/>
      <c r="C5257" s="116"/>
      <c r="D5257" s="116"/>
      <c r="M5257" s="116"/>
    </row>
    <row r="5258" spans="1:13" x14ac:dyDescent="0.35">
      <c r="A5258" s="116"/>
      <c r="C5258" s="116"/>
      <c r="D5258" s="116"/>
      <c r="M5258" s="116"/>
    </row>
    <row r="5259" spans="1:13" x14ac:dyDescent="0.35">
      <c r="A5259" s="116"/>
      <c r="C5259" s="116"/>
      <c r="D5259" s="116"/>
      <c r="M5259" s="116"/>
    </row>
    <row r="5260" spans="1:13" x14ac:dyDescent="0.35">
      <c r="A5260" s="116"/>
      <c r="C5260" s="116"/>
      <c r="D5260" s="116"/>
      <c r="M5260" s="116"/>
    </row>
    <row r="5261" spans="1:13" x14ac:dyDescent="0.35">
      <c r="A5261" s="116"/>
      <c r="C5261" s="116"/>
      <c r="D5261" s="116"/>
      <c r="M5261" s="116"/>
    </row>
    <row r="5262" spans="1:13" x14ac:dyDescent="0.35">
      <c r="A5262" s="116"/>
      <c r="C5262" s="116"/>
      <c r="D5262" s="116"/>
      <c r="M5262" s="116"/>
    </row>
    <row r="5263" spans="1:13" x14ac:dyDescent="0.35">
      <c r="A5263" s="116"/>
      <c r="C5263" s="116"/>
      <c r="D5263" s="116"/>
      <c r="M5263" s="116"/>
    </row>
    <row r="5264" spans="1:13" x14ac:dyDescent="0.35">
      <c r="A5264" s="116"/>
      <c r="C5264" s="116"/>
      <c r="D5264" s="116"/>
      <c r="M5264" s="116"/>
    </row>
    <row r="5265" spans="1:13" x14ac:dyDescent="0.35">
      <c r="A5265" s="116"/>
      <c r="C5265" s="116"/>
      <c r="D5265" s="116"/>
      <c r="M5265" s="116"/>
    </row>
    <row r="5266" spans="1:13" x14ac:dyDescent="0.35">
      <c r="A5266" s="116"/>
      <c r="C5266" s="116"/>
      <c r="D5266" s="116"/>
      <c r="M5266" s="116"/>
    </row>
    <row r="5267" spans="1:13" x14ac:dyDescent="0.35">
      <c r="A5267" s="116"/>
      <c r="C5267" s="116"/>
      <c r="D5267" s="116"/>
      <c r="M5267" s="116"/>
    </row>
    <row r="5268" spans="1:13" x14ac:dyDescent="0.35">
      <c r="A5268" s="116"/>
      <c r="C5268" s="116"/>
      <c r="D5268" s="116"/>
      <c r="M5268" s="116"/>
    </row>
    <row r="5269" spans="1:13" x14ac:dyDescent="0.35">
      <c r="A5269" s="116"/>
      <c r="C5269" s="116"/>
      <c r="D5269" s="116"/>
      <c r="M5269" s="116"/>
    </row>
    <row r="5270" spans="1:13" x14ac:dyDescent="0.35">
      <c r="A5270" s="116"/>
      <c r="C5270" s="116"/>
      <c r="D5270" s="116"/>
      <c r="M5270" s="116"/>
    </row>
    <row r="5271" spans="1:13" x14ac:dyDescent="0.35">
      <c r="A5271" s="116"/>
      <c r="C5271" s="116"/>
      <c r="D5271" s="116"/>
      <c r="M5271" s="116"/>
    </row>
    <row r="5272" spans="1:13" x14ac:dyDescent="0.35">
      <c r="A5272" s="116"/>
      <c r="C5272" s="116"/>
      <c r="D5272" s="116"/>
      <c r="M5272" s="116"/>
    </row>
    <row r="5273" spans="1:13" x14ac:dyDescent="0.35">
      <c r="A5273" s="116"/>
      <c r="C5273" s="116"/>
      <c r="D5273" s="116"/>
      <c r="M5273" s="116"/>
    </row>
    <row r="5274" spans="1:13" x14ac:dyDescent="0.35">
      <c r="A5274" s="116"/>
      <c r="C5274" s="116"/>
      <c r="D5274" s="116"/>
      <c r="M5274" s="116"/>
    </row>
    <row r="5275" spans="1:13" x14ac:dyDescent="0.35">
      <c r="A5275" s="116"/>
      <c r="C5275" s="116"/>
      <c r="D5275" s="116"/>
      <c r="M5275" s="116"/>
    </row>
    <row r="5276" spans="1:13" x14ac:dyDescent="0.35">
      <c r="A5276" s="116"/>
      <c r="C5276" s="116"/>
      <c r="D5276" s="116"/>
      <c r="M5276" s="116"/>
    </row>
    <row r="5277" spans="1:13" x14ac:dyDescent="0.35">
      <c r="A5277" s="116"/>
      <c r="C5277" s="116"/>
      <c r="D5277" s="116"/>
      <c r="M5277" s="116"/>
    </row>
    <row r="5278" spans="1:13" x14ac:dyDescent="0.35">
      <c r="A5278" s="116"/>
      <c r="C5278" s="116"/>
      <c r="D5278" s="116"/>
      <c r="M5278" s="116"/>
    </row>
    <row r="5279" spans="1:13" x14ac:dyDescent="0.35">
      <c r="A5279" s="116"/>
      <c r="C5279" s="116"/>
      <c r="D5279" s="116"/>
      <c r="M5279" s="116"/>
    </row>
    <row r="5280" spans="1:13" x14ac:dyDescent="0.35">
      <c r="A5280" s="116"/>
      <c r="C5280" s="116"/>
      <c r="D5280" s="116"/>
      <c r="M5280" s="116"/>
    </row>
    <row r="5281" spans="1:13" x14ac:dyDescent="0.35">
      <c r="A5281" s="116"/>
      <c r="C5281" s="116"/>
      <c r="D5281" s="116"/>
      <c r="M5281" s="116"/>
    </row>
    <row r="5282" spans="1:13" x14ac:dyDescent="0.35">
      <c r="A5282" s="116"/>
      <c r="C5282" s="116"/>
      <c r="D5282" s="116"/>
      <c r="M5282" s="116"/>
    </row>
    <row r="5283" spans="1:13" x14ac:dyDescent="0.35">
      <c r="A5283" s="116"/>
      <c r="C5283" s="116"/>
      <c r="D5283" s="116"/>
      <c r="M5283" s="116"/>
    </row>
    <row r="5284" spans="1:13" x14ac:dyDescent="0.35">
      <c r="A5284" s="116"/>
      <c r="C5284" s="116"/>
      <c r="D5284" s="116"/>
      <c r="M5284" s="116"/>
    </row>
    <row r="5285" spans="1:13" x14ac:dyDescent="0.35">
      <c r="A5285" s="116"/>
      <c r="C5285" s="116"/>
      <c r="D5285" s="116"/>
      <c r="M5285" s="116"/>
    </row>
    <row r="5286" spans="1:13" x14ac:dyDescent="0.35">
      <c r="A5286" s="116"/>
      <c r="C5286" s="116"/>
      <c r="D5286" s="116"/>
      <c r="M5286" s="116"/>
    </row>
    <row r="5287" spans="1:13" x14ac:dyDescent="0.35">
      <c r="A5287" s="116"/>
      <c r="C5287" s="116"/>
      <c r="D5287" s="116"/>
      <c r="M5287" s="116"/>
    </row>
    <row r="5288" spans="1:13" x14ac:dyDescent="0.35">
      <c r="A5288" s="116"/>
      <c r="C5288" s="116"/>
      <c r="D5288" s="116"/>
      <c r="M5288" s="116"/>
    </row>
    <row r="5289" spans="1:13" x14ac:dyDescent="0.35">
      <c r="A5289" s="116"/>
      <c r="C5289" s="116"/>
      <c r="D5289" s="116"/>
      <c r="M5289" s="116"/>
    </row>
    <row r="5290" spans="1:13" x14ac:dyDescent="0.35">
      <c r="A5290" s="116"/>
      <c r="C5290" s="116"/>
      <c r="D5290" s="116"/>
      <c r="M5290" s="116"/>
    </row>
    <row r="5291" spans="1:13" x14ac:dyDescent="0.35">
      <c r="A5291" s="116"/>
      <c r="C5291" s="116"/>
      <c r="D5291" s="116"/>
      <c r="M5291" s="116"/>
    </row>
    <row r="5292" spans="1:13" x14ac:dyDescent="0.35">
      <c r="A5292" s="116"/>
      <c r="C5292" s="116"/>
      <c r="D5292" s="116"/>
      <c r="M5292" s="116"/>
    </row>
    <row r="5293" spans="1:13" x14ac:dyDescent="0.35">
      <c r="A5293" s="116"/>
      <c r="C5293" s="116"/>
      <c r="D5293" s="116"/>
      <c r="M5293" s="116"/>
    </row>
    <row r="5294" spans="1:13" x14ac:dyDescent="0.35">
      <c r="A5294" s="116"/>
      <c r="C5294" s="116"/>
      <c r="D5294" s="116"/>
      <c r="M5294" s="116"/>
    </row>
    <row r="5295" spans="1:13" x14ac:dyDescent="0.35">
      <c r="A5295" s="116"/>
      <c r="C5295" s="116"/>
      <c r="D5295" s="116"/>
      <c r="M5295" s="116"/>
    </row>
    <row r="5296" spans="1:13" x14ac:dyDescent="0.35">
      <c r="A5296" s="116"/>
      <c r="C5296" s="116"/>
      <c r="D5296" s="116"/>
      <c r="M5296" s="116"/>
    </row>
    <row r="5297" spans="1:13" x14ac:dyDescent="0.35">
      <c r="A5297" s="116"/>
      <c r="C5297" s="116"/>
      <c r="D5297" s="116"/>
      <c r="M5297" s="116"/>
    </row>
    <row r="5298" spans="1:13" x14ac:dyDescent="0.35">
      <c r="A5298" s="116"/>
      <c r="C5298" s="116"/>
      <c r="D5298" s="116"/>
      <c r="M5298" s="116"/>
    </row>
    <row r="5299" spans="1:13" x14ac:dyDescent="0.35">
      <c r="A5299" s="116"/>
      <c r="C5299" s="116"/>
      <c r="D5299" s="116"/>
      <c r="M5299" s="116"/>
    </row>
    <row r="5300" spans="1:13" x14ac:dyDescent="0.35">
      <c r="A5300" s="116"/>
      <c r="C5300" s="116"/>
      <c r="D5300" s="116"/>
      <c r="M5300" s="116"/>
    </row>
    <row r="5301" spans="1:13" x14ac:dyDescent="0.35">
      <c r="A5301" s="116"/>
      <c r="C5301" s="116"/>
      <c r="D5301" s="116"/>
      <c r="M5301" s="116"/>
    </row>
    <row r="5302" spans="1:13" x14ac:dyDescent="0.35">
      <c r="A5302" s="116"/>
      <c r="C5302" s="116"/>
      <c r="D5302" s="116"/>
      <c r="M5302" s="116"/>
    </row>
    <row r="5303" spans="1:13" x14ac:dyDescent="0.35">
      <c r="A5303" s="116"/>
      <c r="C5303" s="116"/>
      <c r="D5303" s="116"/>
      <c r="M5303" s="116"/>
    </row>
    <row r="5304" spans="1:13" x14ac:dyDescent="0.35">
      <c r="A5304" s="116"/>
      <c r="C5304" s="116"/>
      <c r="D5304" s="116"/>
      <c r="M5304" s="116"/>
    </row>
    <row r="5305" spans="1:13" x14ac:dyDescent="0.35">
      <c r="A5305" s="116"/>
      <c r="C5305" s="116"/>
      <c r="D5305" s="116"/>
      <c r="M5305" s="116"/>
    </row>
    <row r="5306" spans="1:13" x14ac:dyDescent="0.35">
      <c r="A5306" s="116"/>
      <c r="C5306" s="116"/>
      <c r="D5306" s="116"/>
      <c r="M5306" s="116"/>
    </row>
    <row r="5307" spans="1:13" x14ac:dyDescent="0.35">
      <c r="A5307" s="116"/>
      <c r="C5307" s="116"/>
      <c r="D5307" s="116"/>
      <c r="M5307" s="116"/>
    </row>
    <row r="5308" spans="1:13" x14ac:dyDescent="0.35">
      <c r="A5308" s="116"/>
      <c r="C5308" s="116"/>
      <c r="D5308" s="116"/>
      <c r="M5308" s="116"/>
    </row>
    <row r="5309" spans="1:13" x14ac:dyDescent="0.35">
      <c r="A5309" s="116"/>
      <c r="C5309" s="116"/>
      <c r="D5309" s="116"/>
      <c r="M5309" s="116"/>
    </row>
    <row r="5310" spans="1:13" x14ac:dyDescent="0.35">
      <c r="A5310" s="116"/>
      <c r="C5310" s="116"/>
      <c r="D5310" s="116"/>
      <c r="M5310" s="116"/>
    </row>
    <row r="5311" spans="1:13" x14ac:dyDescent="0.35">
      <c r="A5311" s="116"/>
      <c r="C5311" s="116"/>
      <c r="D5311" s="116"/>
      <c r="M5311" s="116"/>
    </row>
    <row r="5312" spans="1:13" x14ac:dyDescent="0.35">
      <c r="A5312" s="116"/>
      <c r="C5312" s="116"/>
      <c r="D5312" s="116"/>
      <c r="M5312" s="116"/>
    </row>
    <row r="5313" spans="1:13" x14ac:dyDescent="0.35">
      <c r="A5313" s="116"/>
      <c r="C5313" s="116"/>
      <c r="D5313" s="116"/>
      <c r="M5313" s="116"/>
    </row>
    <row r="5314" spans="1:13" x14ac:dyDescent="0.35">
      <c r="A5314" s="116"/>
      <c r="C5314" s="116"/>
      <c r="D5314" s="116"/>
      <c r="M5314" s="116"/>
    </row>
    <row r="5315" spans="1:13" x14ac:dyDescent="0.35">
      <c r="A5315" s="116"/>
      <c r="C5315" s="116"/>
      <c r="D5315" s="116"/>
      <c r="M5315" s="116"/>
    </row>
    <row r="5316" spans="1:13" x14ac:dyDescent="0.35">
      <c r="A5316" s="116"/>
      <c r="C5316" s="116"/>
      <c r="D5316" s="116"/>
      <c r="M5316" s="116"/>
    </row>
    <row r="5317" spans="1:13" x14ac:dyDescent="0.35">
      <c r="A5317" s="116"/>
      <c r="C5317" s="116"/>
      <c r="D5317" s="116"/>
      <c r="M5317" s="116"/>
    </row>
    <row r="5318" spans="1:13" x14ac:dyDescent="0.35">
      <c r="A5318" s="116"/>
      <c r="C5318" s="116"/>
      <c r="D5318" s="116"/>
      <c r="M5318" s="116"/>
    </row>
    <row r="5319" spans="1:13" x14ac:dyDescent="0.35">
      <c r="A5319" s="116"/>
      <c r="C5319" s="116"/>
      <c r="D5319" s="116"/>
      <c r="M5319" s="116"/>
    </row>
    <row r="5320" spans="1:13" x14ac:dyDescent="0.35">
      <c r="A5320" s="116"/>
      <c r="C5320" s="116"/>
      <c r="D5320" s="116"/>
      <c r="M5320" s="116"/>
    </row>
    <row r="5321" spans="1:13" x14ac:dyDescent="0.35">
      <c r="A5321" s="116"/>
      <c r="C5321" s="116"/>
      <c r="D5321" s="116"/>
      <c r="M5321" s="116"/>
    </row>
    <row r="5322" spans="1:13" x14ac:dyDescent="0.35">
      <c r="A5322" s="116"/>
      <c r="C5322" s="116"/>
      <c r="D5322" s="116"/>
      <c r="M5322" s="116"/>
    </row>
    <row r="5323" spans="1:13" x14ac:dyDescent="0.35">
      <c r="A5323" s="116"/>
      <c r="C5323" s="116"/>
      <c r="D5323" s="116"/>
      <c r="M5323" s="116"/>
    </row>
    <row r="5324" spans="1:13" x14ac:dyDescent="0.35">
      <c r="A5324" s="116"/>
      <c r="C5324" s="116"/>
      <c r="D5324" s="116"/>
      <c r="M5324" s="116"/>
    </row>
    <row r="5325" spans="1:13" x14ac:dyDescent="0.35">
      <c r="A5325" s="116"/>
      <c r="C5325" s="116"/>
      <c r="D5325" s="116"/>
      <c r="M5325" s="116"/>
    </row>
    <row r="5326" spans="1:13" x14ac:dyDescent="0.35">
      <c r="A5326" s="116"/>
      <c r="C5326" s="116"/>
      <c r="D5326" s="116"/>
      <c r="M5326" s="116"/>
    </row>
    <row r="5327" spans="1:13" x14ac:dyDescent="0.35">
      <c r="A5327" s="116"/>
      <c r="C5327" s="116"/>
      <c r="D5327" s="116"/>
      <c r="M5327" s="116"/>
    </row>
    <row r="5328" spans="1:13" x14ac:dyDescent="0.35">
      <c r="A5328" s="116"/>
      <c r="C5328" s="116"/>
      <c r="D5328" s="116"/>
      <c r="M5328" s="116"/>
    </row>
    <row r="5329" spans="1:13" x14ac:dyDescent="0.35">
      <c r="A5329" s="116"/>
      <c r="C5329" s="116"/>
      <c r="D5329" s="116"/>
      <c r="M5329" s="116"/>
    </row>
    <row r="5330" spans="1:13" x14ac:dyDescent="0.35">
      <c r="A5330" s="116"/>
      <c r="C5330" s="116"/>
      <c r="D5330" s="116"/>
      <c r="M5330" s="116"/>
    </row>
    <row r="5331" spans="1:13" x14ac:dyDescent="0.35">
      <c r="A5331" s="116"/>
      <c r="C5331" s="116"/>
      <c r="D5331" s="116"/>
      <c r="M5331" s="116"/>
    </row>
    <row r="5332" spans="1:13" x14ac:dyDescent="0.35">
      <c r="A5332" s="116"/>
      <c r="C5332" s="116"/>
      <c r="D5332" s="116"/>
      <c r="M5332" s="116"/>
    </row>
    <row r="5333" spans="1:13" x14ac:dyDescent="0.35">
      <c r="A5333" s="116"/>
      <c r="C5333" s="116"/>
      <c r="D5333" s="116"/>
      <c r="M5333" s="116"/>
    </row>
    <row r="5334" spans="1:13" x14ac:dyDescent="0.35">
      <c r="A5334" s="116"/>
      <c r="C5334" s="116"/>
      <c r="D5334" s="116"/>
      <c r="M5334" s="116"/>
    </row>
    <row r="5335" spans="1:13" x14ac:dyDescent="0.35">
      <c r="A5335" s="116"/>
      <c r="C5335" s="116"/>
      <c r="D5335" s="116"/>
      <c r="M5335" s="116"/>
    </row>
    <row r="5336" spans="1:13" x14ac:dyDescent="0.35">
      <c r="A5336" s="116"/>
      <c r="C5336" s="116"/>
      <c r="D5336" s="116"/>
      <c r="M5336" s="116"/>
    </row>
    <row r="5337" spans="1:13" x14ac:dyDescent="0.35">
      <c r="A5337" s="116"/>
      <c r="C5337" s="116"/>
      <c r="D5337" s="116"/>
      <c r="M5337" s="116"/>
    </row>
    <row r="5338" spans="1:13" x14ac:dyDescent="0.35">
      <c r="A5338" s="116"/>
      <c r="C5338" s="116"/>
      <c r="D5338" s="116"/>
      <c r="M5338" s="116"/>
    </row>
    <row r="5339" spans="1:13" x14ac:dyDescent="0.35">
      <c r="A5339" s="116"/>
      <c r="C5339" s="116"/>
      <c r="D5339" s="116"/>
      <c r="M5339" s="116"/>
    </row>
    <row r="5340" spans="1:13" x14ac:dyDescent="0.35">
      <c r="A5340" s="116"/>
      <c r="C5340" s="116"/>
      <c r="D5340" s="116"/>
      <c r="M5340" s="116"/>
    </row>
    <row r="5341" spans="1:13" x14ac:dyDescent="0.35">
      <c r="A5341" s="116"/>
      <c r="C5341" s="116"/>
      <c r="D5341" s="116"/>
      <c r="M5341" s="116"/>
    </row>
    <row r="5342" spans="1:13" x14ac:dyDescent="0.35">
      <c r="A5342" s="116"/>
      <c r="C5342" s="116"/>
      <c r="D5342" s="116"/>
      <c r="M5342" s="116"/>
    </row>
    <row r="5343" spans="1:13" x14ac:dyDescent="0.35">
      <c r="A5343" s="116"/>
      <c r="C5343" s="116"/>
      <c r="D5343" s="116"/>
      <c r="M5343" s="116"/>
    </row>
    <row r="5344" spans="1:13" x14ac:dyDescent="0.35">
      <c r="A5344" s="116"/>
      <c r="C5344" s="116"/>
      <c r="D5344" s="116"/>
      <c r="M5344" s="116"/>
    </row>
    <row r="5345" spans="1:13" x14ac:dyDescent="0.35">
      <c r="A5345" s="116"/>
      <c r="C5345" s="116"/>
      <c r="D5345" s="116"/>
      <c r="M5345" s="116"/>
    </row>
    <row r="5346" spans="1:13" x14ac:dyDescent="0.35">
      <c r="A5346" s="116"/>
      <c r="C5346" s="116"/>
      <c r="D5346" s="116"/>
      <c r="M5346" s="116"/>
    </row>
    <row r="5347" spans="1:13" x14ac:dyDescent="0.35">
      <c r="A5347" s="116"/>
      <c r="C5347" s="116"/>
      <c r="D5347" s="116"/>
      <c r="M5347" s="116"/>
    </row>
    <row r="5348" spans="1:13" x14ac:dyDescent="0.35">
      <c r="A5348" s="116"/>
      <c r="C5348" s="116"/>
      <c r="D5348" s="116"/>
      <c r="M5348" s="116"/>
    </row>
    <row r="5349" spans="1:13" x14ac:dyDescent="0.35">
      <c r="A5349" s="116"/>
      <c r="C5349" s="116"/>
      <c r="D5349" s="116"/>
      <c r="M5349" s="116"/>
    </row>
    <row r="5350" spans="1:13" x14ac:dyDescent="0.35">
      <c r="A5350" s="116"/>
      <c r="C5350" s="116"/>
      <c r="D5350" s="116"/>
      <c r="M5350" s="116"/>
    </row>
    <row r="5351" spans="1:13" x14ac:dyDescent="0.35">
      <c r="A5351" s="116"/>
      <c r="C5351" s="116"/>
      <c r="D5351" s="116"/>
      <c r="M5351" s="116"/>
    </row>
    <row r="5352" spans="1:13" x14ac:dyDescent="0.35">
      <c r="A5352" s="116"/>
      <c r="C5352" s="116"/>
      <c r="D5352" s="116"/>
      <c r="M5352" s="116"/>
    </row>
    <row r="5353" spans="1:13" x14ac:dyDescent="0.35">
      <c r="A5353" s="116"/>
      <c r="C5353" s="116"/>
      <c r="D5353" s="116"/>
      <c r="M5353" s="116"/>
    </row>
    <row r="5354" spans="1:13" x14ac:dyDescent="0.35">
      <c r="A5354" s="116"/>
      <c r="C5354" s="116"/>
      <c r="D5354" s="116"/>
      <c r="M5354" s="116"/>
    </row>
    <row r="5355" spans="1:13" x14ac:dyDescent="0.35">
      <c r="A5355" s="116"/>
      <c r="C5355" s="116"/>
      <c r="D5355" s="116"/>
      <c r="M5355" s="116"/>
    </row>
    <row r="5356" spans="1:13" x14ac:dyDescent="0.35">
      <c r="A5356" s="116"/>
      <c r="C5356" s="116"/>
      <c r="D5356" s="116"/>
      <c r="M5356" s="116"/>
    </row>
    <row r="5357" spans="1:13" x14ac:dyDescent="0.35">
      <c r="A5357" s="116"/>
      <c r="C5357" s="116"/>
      <c r="D5357" s="116"/>
      <c r="M5357" s="116"/>
    </row>
    <row r="5358" spans="1:13" x14ac:dyDescent="0.35">
      <c r="A5358" s="116"/>
      <c r="C5358" s="116"/>
      <c r="D5358" s="116"/>
      <c r="M5358" s="116"/>
    </row>
    <row r="5359" spans="1:13" x14ac:dyDescent="0.35">
      <c r="A5359" s="116"/>
      <c r="C5359" s="116"/>
      <c r="D5359" s="116"/>
      <c r="M5359" s="116"/>
    </row>
    <row r="5360" spans="1:13" x14ac:dyDescent="0.35">
      <c r="A5360" s="116"/>
      <c r="C5360" s="116"/>
      <c r="D5360" s="116"/>
      <c r="M5360" s="116"/>
    </row>
    <row r="5361" spans="1:13" x14ac:dyDescent="0.35">
      <c r="A5361" s="116"/>
      <c r="C5361" s="116"/>
      <c r="D5361" s="116"/>
      <c r="M5361" s="116"/>
    </row>
    <row r="5362" spans="1:13" x14ac:dyDescent="0.35">
      <c r="A5362" s="116"/>
      <c r="C5362" s="116"/>
      <c r="D5362" s="116"/>
      <c r="M5362" s="116"/>
    </row>
    <row r="5363" spans="1:13" x14ac:dyDescent="0.35">
      <c r="A5363" s="116"/>
      <c r="C5363" s="116"/>
      <c r="D5363" s="116"/>
      <c r="M5363" s="116"/>
    </row>
    <row r="5364" spans="1:13" x14ac:dyDescent="0.35">
      <c r="A5364" s="116"/>
      <c r="C5364" s="116"/>
      <c r="D5364" s="116"/>
      <c r="M5364" s="116"/>
    </row>
    <row r="5365" spans="1:13" x14ac:dyDescent="0.35">
      <c r="A5365" s="116"/>
      <c r="C5365" s="116"/>
      <c r="D5365" s="116"/>
      <c r="M5365" s="116"/>
    </row>
    <row r="5366" spans="1:13" x14ac:dyDescent="0.35">
      <c r="A5366" s="116"/>
      <c r="C5366" s="116"/>
      <c r="D5366" s="116"/>
      <c r="M5366" s="116"/>
    </row>
    <row r="5367" spans="1:13" x14ac:dyDescent="0.35">
      <c r="A5367" s="116"/>
      <c r="C5367" s="116"/>
      <c r="D5367" s="116"/>
      <c r="M5367" s="116"/>
    </row>
    <row r="5368" spans="1:13" x14ac:dyDescent="0.35">
      <c r="A5368" s="116"/>
      <c r="C5368" s="116"/>
      <c r="D5368" s="116"/>
      <c r="M5368" s="116"/>
    </row>
    <row r="5369" spans="1:13" x14ac:dyDescent="0.35">
      <c r="A5369" s="116"/>
      <c r="C5369" s="116"/>
      <c r="D5369" s="116"/>
      <c r="M5369" s="116"/>
    </row>
    <row r="5370" spans="1:13" x14ac:dyDescent="0.35">
      <c r="A5370" s="116"/>
      <c r="C5370" s="116"/>
      <c r="D5370" s="116"/>
      <c r="M5370" s="116"/>
    </row>
    <row r="5371" spans="1:13" x14ac:dyDescent="0.35">
      <c r="A5371" s="116"/>
      <c r="C5371" s="116"/>
      <c r="D5371" s="116"/>
      <c r="M5371" s="116"/>
    </row>
    <row r="5372" spans="1:13" x14ac:dyDescent="0.35">
      <c r="A5372" s="116"/>
      <c r="C5372" s="116"/>
      <c r="D5372" s="116"/>
      <c r="M5372" s="116"/>
    </row>
    <row r="5373" spans="1:13" x14ac:dyDescent="0.35">
      <c r="A5373" s="116"/>
      <c r="C5373" s="116"/>
      <c r="D5373" s="116"/>
      <c r="M5373" s="116"/>
    </row>
    <row r="5374" spans="1:13" x14ac:dyDescent="0.35">
      <c r="A5374" s="116"/>
      <c r="C5374" s="116"/>
      <c r="D5374" s="116"/>
      <c r="M5374" s="116"/>
    </row>
    <row r="5375" spans="1:13" x14ac:dyDescent="0.35">
      <c r="A5375" s="116"/>
      <c r="C5375" s="116"/>
      <c r="D5375" s="116"/>
      <c r="M5375" s="116"/>
    </row>
    <row r="5376" spans="1:13" x14ac:dyDescent="0.35">
      <c r="A5376" s="116"/>
      <c r="C5376" s="116"/>
      <c r="D5376" s="116"/>
      <c r="M5376" s="116"/>
    </row>
    <row r="5377" spans="1:13" x14ac:dyDescent="0.35">
      <c r="A5377" s="116"/>
      <c r="C5377" s="116"/>
      <c r="D5377" s="116"/>
      <c r="M5377" s="116"/>
    </row>
    <row r="5378" spans="1:13" x14ac:dyDescent="0.35">
      <c r="A5378" s="116"/>
      <c r="C5378" s="116"/>
      <c r="D5378" s="116"/>
      <c r="M5378" s="116"/>
    </row>
    <row r="5379" spans="1:13" x14ac:dyDescent="0.35">
      <c r="A5379" s="116"/>
      <c r="C5379" s="116"/>
      <c r="D5379" s="116"/>
      <c r="M5379" s="116"/>
    </row>
    <row r="5380" spans="1:13" x14ac:dyDescent="0.35">
      <c r="A5380" s="116"/>
      <c r="C5380" s="116"/>
      <c r="D5380" s="116"/>
      <c r="M5380" s="116"/>
    </row>
    <row r="5381" spans="1:13" x14ac:dyDescent="0.35">
      <c r="A5381" s="116"/>
      <c r="C5381" s="116"/>
      <c r="D5381" s="116"/>
      <c r="M5381" s="116"/>
    </row>
    <row r="5382" spans="1:13" x14ac:dyDescent="0.35">
      <c r="A5382" s="116"/>
      <c r="C5382" s="116"/>
      <c r="D5382" s="116"/>
      <c r="M5382" s="116"/>
    </row>
    <row r="5383" spans="1:13" x14ac:dyDescent="0.35">
      <c r="A5383" s="116"/>
      <c r="C5383" s="116"/>
      <c r="D5383" s="116"/>
      <c r="M5383" s="116"/>
    </row>
    <row r="5384" spans="1:13" x14ac:dyDescent="0.35">
      <c r="A5384" s="116"/>
      <c r="C5384" s="116"/>
      <c r="D5384" s="116"/>
      <c r="M5384" s="116"/>
    </row>
    <row r="5385" spans="1:13" x14ac:dyDescent="0.35">
      <c r="A5385" s="116"/>
      <c r="C5385" s="116"/>
      <c r="D5385" s="116"/>
      <c r="M5385" s="116"/>
    </row>
    <row r="5386" spans="1:13" x14ac:dyDescent="0.35">
      <c r="A5386" s="116"/>
      <c r="C5386" s="116"/>
      <c r="D5386" s="116"/>
      <c r="M5386" s="116"/>
    </row>
    <row r="5387" spans="1:13" x14ac:dyDescent="0.35">
      <c r="A5387" s="116"/>
      <c r="C5387" s="116"/>
      <c r="D5387" s="116"/>
      <c r="M5387" s="116"/>
    </row>
    <row r="5388" spans="1:13" x14ac:dyDescent="0.35">
      <c r="A5388" s="116"/>
      <c r="C5388" s="116"/>
      <c r="D5388" s="116"/>
      <c r="M5388" s="116"/>
    </row>
    <row r="5389" spans="1:13" x14ac:dyDescent="0.35">
      <c r="A5389" s="116"/>
      <c r="C5389" s="116"/>
      <c r="D5389" s="116"/>
      <c r="M5389" s="116"/>
    </row>
    <row r="5390" spans="1:13" x14ac:dyDescent="0.35">
      <c r="A5390" s="116"/>
      <c r="C5390" s="116"/>
      <c r="D5390" s="116"/>
      <c r="M5390" s="116"/>
    </row>
    <row r="5391" spans="1:13" x14ac:dyDescent="0.35">
      <c r="A5391" s="116"/>
      <c r="C5391" s="116"/>
      <c r="D5391" s="116"/>
      <c r="M5391" s="116"/>
    </row>
    <row r="5392" spans="1:13" x14ac:dyDescent="0.35">
      <c r="A5392" s="116"/>
      <c r="C5392" s="116"/>
      <c r="D5392" s="116"/>
      <c r="M5392" s="116"/>
    </row>
    <row r="5393" spans="1:13" x14ac:dyDescent="0.35">
      <c r="A5393" s="116"/>
      <c r="C5393" s="116"/>
      <c r="D5393" s="116"/>
      <c r="M5393" s="116"/>
    </row>
    <row r="5394" spans="1:13" x14ac:dyDescent="0.35">
      <c r="A5394" s="116"/>
      <c r="C5394" s="116"/>
      <c r="D5394" s="116"/>
      <c r="M5394" s="116"/>
    </row>
    <row r="5395" spans="1:13" x14ac:dyDescent="0.35">
      <c r="A5395" s="116"/>
      <c r="C5395" s="116"/>
      <c r="D5395" s="116"/>
      <c r="M5395" s="116"/>
    </row>
    <row r="5396" spans="1:13" x14ac:dyDescent="0.35">
      <c r="A5396" s="116"/>
      <c r="C5396" s="116"/>
      <c r="D5396" s="116"/>
      <c r="M5396" s="116"/>
    </row>
    <row r="5397" spans="1:13" x14ac:dyDescent="0.35">
      <c r="A5397" s="116"/>
      <c r="C5397" s="116"/>
      <c r="D5397" s="116"/>
      <c r="M5397" s="116"/>
    </row>
    <row r="5398" spans="1:13" x14ac:dyDescent="0.35">
      <c r="A5398" s="116"/>
      <c r="C5398" s="116"/>
      <c r="D5398" s="116"/>
      <c r="M5398" s="116"/>
    </row>
    <row r="5399" spans="1:13" x14ac:dyDescent="0.35">
      <c r="A5399" s="116"/>
      <c r="C5399" s="116"/>
      <c r="D5399" s="116"/>
      <c r="M5399" s="116"/>
    </row>
    <row r="5400" spans="1:13" x14ac:dyDescent="0.35">
      <c r="A5400" s="116"/>
      <c r="C5400" s="116"/>
      <c r="D5400" s="116"/>
      <c r="M5400" s="116"/>
    </row>
    <row r="5401" spans="1:13" x14ac:dyDescent="0.35">
      <c r="A5401" s="116"/>
      <c r="C5401" s="116"/>
      <c r="D5401" s="116"/>
      <c r="M5401" s="116"/>
    </row>
    <row r="5402" spans="1:13" x14ac:dyDescent="0.35">
      <c r="A5402" s="116"/>
      <c r="C5402" s="116"/>
      <c r="D5402" s="116"/>
      <c r="M5402" s="116"/>
    </row>
    <row r="5403" spans="1:13" x14ac:dyDescent="0.35">
      <c r="A5403" s="116"/>
      <c r="C5403" s="116"/>
      <c r="D5403" s="116"/>
      <c r="M5403" s="116"/>
    </row>
    <row r="5404" spans="1:13" x14ac:dyDescent="0.35">
      <c r="A5404" s="116"/>
      <c r="C5404" s="116"/>
      <c r="D5404" s="116"/>
      <c r="M5404" s="116"/>
    </row>
    <row r="5405" spans="1:13" x14ac:dyDescent="0.35">
      <c r="A5405" s="116"/>
      <c r="C5405" s="116"/>
      <c r="D5405" s="116"/>
      <c r="M5405" s="116"/>
    </row>
    <row r="5406" spans="1:13" x14ac:dyDescent="0.35">
      <c r="A5406" s="116"/>
      <c r="C5406" s="116"/>
      <c r="D5406" s="116"/>
      <c r="M5406" s="116"/>
    </row>
    <row r="5407" spans="1:13" x14ac:dyDescent="0.35">
      <c r="A5407" s="116"/>
      <c r="C5407" s="116"/>
      <c r="D5407" s="116"/>
      <c r="M5407" s="116"/>
    </row>
    <row r="5408" spans="1:13" x14ac:dyDescent="0.35">
      <c r="A5408" s="116"/>
      <c r="C5408" s="116"/>
      <c r="D5408" s="116"/>
      <c r="M5408" s="116"/>
    </row>
    <row r="5409" spans="1:13" x14ac:dyDescent="0.35">
      <c r="A5409" s="116"/>
      <c r="C5409" s="116"/>
      <c r="D5409" s="116"/>
      <c r="M5409" s="116"/>
    </row>
    <row r="5410" spans="1:13" x14ac:dyDescent="0.35">
      <c r="A5410" s="116"/>
      <c r="C5410" s="116"/>
      <c r="D5410" s="116"/>
      <c r="M5410" s="116"/>
    </row>
    <row r="5411" spans="1:13" x14ac:dyDescent="0.35">
      <c r="A5411" s="116"/>
      <c r="C5411" s="116"/>
      <c r="D5411" s="116"/>
      <c r="M5411" s="116"/>
    </row>
    <row r="5412" spans="1:13" x14ac:dyDescent="0.35">
      <c r="A5412" s="116"/>
      <c r="C5412" s="116"/>
      <c r="D5412" s="116"/>
      <c r="M5412" s="116"/>
    </row>
    <row r="5413" spans="1:13" x14ac:dyDescent="0.35">
      <c r="A5413" s="116"/>
      <c r="C5413" s="116"/>
      <c r="D5413" s="116"/>
      <c r="M5413" s="116"/>
    </row>
    <row r="5414" spans="1:13" x14ac:dyDescent="0.35">
      <c r="A5414" s="116"/>
      <c r="C5414" s="116"/>
      <c r="D5414" s="116"/>
      <c r="M5414" s="116"/>
    </row>
    <row r="5415" spans="1:13" x14ac:dyDescent="0.35">
      <c r="A5415" s="116"/>
      <c r="C5415" s="116"/>
      <c r="D5415" s="116"/>
      <c r="M5415" s="116"/>
    </row>
    <row r="5416" spans="1:13" x14ac:dyDescent="0.35">
      <c r="A5416" s="116"/>
      <c r="C5416" s="116"/>
      <c r="D5416" s="116"/>
      <c r="M5416" s="116"/>
    </row>
    <row r="5417" spans="1:13" x14ac:dyDescent="0.35">
      <c r="A5417" s="116"/>
      <c r="C5417" s="116"/>
      <c r="D5417" s="116"/>
      <c r="M5417" s="116"/>
    </row>
    <row r="5418" spans="1:13" x14ac:dyDescent="0.35">
      <c r="A5418" s="116"/>
      <c r="C5418" s="116"/>
      <c r="D5418" s="116"/>
      <c r="M5418" s="116"/>
    </row>
    <row r="5419" spans="1:13" x14ac:dyDescent="0.35">
      <c r="A5419" s="116"/>
      <c r="C5419" s="116"/>
      <c r="D5419" s="116"/>
      <c r="M5419" s="116"/>
    </row>
    <row r="5420" spans="1:13" x14ac:dyDescent="0.35">
      <c r="A5420" s="116"/>
      <c r="C5420" s="116"/>
      <c r="D5420" s="116"/>
      <c r="M5420" s="116"/>
    </row>
    <row r="5421" spans="1:13" x14ac:dyDescent="0.35">
      <c r="A5421" s="116"/>
      <c r="C5421" s="116"/>
      <c r="D5421" s="116"/>
      <c r="M5421" s="116"/>
    </row>
    <row r="5422" spans="1:13" x14ac:dyDescent="0.35">
      <c r="A5422" s="116"/>
      <c r="C5422" s="116"/>
      <c r="D5422" s="116"/>
      <c r="M5422" s="116"/>
    </row>
    <row r="5423" spans="1:13" x14ac:dyDescent="0.35">
      <c r="A5423" s="116"/>
      <c r="C5423" s="116"/>
      <c r="D5423" s="116"/>
      <c r="M5423" s="116"/>
    </row>
    <row r="5424" spans="1:13" x14ac:dyDescent="0.35">
      <c r="A5424" s="116"/>
      <c r="C5424" s="116"/>
      <c r="D5424" s="116"/>
      <c r="M5424" s="116"/>
    </row>
    <row r="5425" spans="1:13" x14ac:dyDescent="0.35">
      <c r="A5425" s="116"/>
      <c r="C5425" s="116"/>
      <c r="D5425" s="116"/>
      <c r="M5425" s="116"/>
    </row>
    <row r="5426" spans="1:13" x14ac:dyDescent="0.35">
      <c r="A5426" s="116"/>
      <c r="C5426" s="116"/>
      <c r="D5426" s="116"/>
      <c r="M5426" s="116"/>
    </row>
    <row r="5427" spans="1:13" x14ac:dyDescent="0.35">
      <c r="A5427" s="116"/>
      <c r="C5427" s="116"/>
      <c r="D5427" s="116"/>
      <c r="M5427" s="116"/>
    </row>
    <row r="5428" spans="1:13" x14ac:dyDescent="0.35">
      <c r="A5428" s="116"/>
      <c r="C5428" s="116"/>
      <c r="D5428" s="116"/>
      <c r="M5428" s="116"/>
    </row>
    <row r="5429" spans="1:13" x14ac:dyDescent="0.35">
      <c r="A5429" s="116"/>
      <c r="C5429" s="116"/>
      <c r="D5429" s="116"/>
      <c r="M5429" s="116"/>
    </row>
    <row r="5430" spans="1:13" x14ac:dyDescent="0.35">
      <c r="A5430" s="116"/>
      <c r="C5430" s="116"/>
      <c r="D5430" s="116"/>
      <c r="M5430" s="116"/>
    </row>
    <row r="5431" spans="1:13" x14ac:dyDescent="0.35">
      <c r="A5431" s="116"/>
      <c r="C5431" s="116"/>
      <c r="D5431" s="116"/>
      <c r="M5431" s="116"/>
    </row>
    <row r="5432" spans="1:13" x14ac:dyDescent="0.35">
      <c r="A5432" s="116"/>
      <c r="C5432" s="116"/>
      <c r="D5432" s="116"/>
      <c r="M5432" s="116"/>
    </row>
    <row r="5433" spans="1:13" x14ac:dyDescent="0.35">
      <c r="A5433" s="116"/>
      <c r="C5433" s="116"/>
      <c r="D5433" s="116"/>
      <c r="M5433" s="116"/>
    </row>
    <row r="5434" spans="1:13" x14ac:dyDescent="0.35">
      <c r="A5434" s="116"/>
      <c r="C5434" s="116"/>
      <c r="D5434" s="116"/>
      <c r="M5434" s="116"/>
    </row>
    <row r="5435" spans="1:13" x14ac:dyDescent="0.35">
      <c r="A5435" s="116"/>
      <c r="C5435" s="116"/>
      <c r="D5435" s="116"/>
      <c r="M5435" s="116"/>
    </row>
    <row r="5436" spans="1:13" x14ac:dyDescent="0.35">
      <c r="A5436" s="116"/>
      <c r="C5436" s="116"/>
      <c r="D5436" s="116"/>
      <c r="M5436" s="116"/>
    </row>
    <row r="5437" spans="1:13" x14ac:dyDescent="0.35">
      <c r="A5437" s="116"/>
      <c r="C5437" s="116"/>
      <c r="D5437" s="116"/>
      <c r="M5437" s="116"/>
    </row>
    <row r="5438" spans="1:13" x14ac:dyDescent="0.35">
      <c r="A5438" s="116"/>
      <c r="C5438" s="116"/>
      <c r="D5438" s="116"/>
      <c r="M5438" s="116"/>
    </row>
    <row r="5439" spans="1:13" x14ac:dyDescent="0.35">
      <c r="A5439" s="116"/>
      <c r="C5439" s="116"/>
      <c r="D5439" s="116"/>
      <c r="M5439" s="116"/>
    </row>
    <row r="5440" spans="1:13" x14ac:dyDescent="0.35">
      <c r="A5440" s="116"/>
      <c r="C5440" s="116"/>
      <c r="D5440" s="116"/>
      <c r="M5440" s="116"/>
    </row>
    <row r="5441" spans="1:13" x14ac:dyDescent="0.35">
      <c r="A5441" s="116"/>
      <c r="C5441" s="116"/>
      <c r="D5441" s="116"/>
      <c r="M5441" s="116"/>
    </row>
    <row r="5442" spans="1:13" x14ac:dyDescent="0.35">
      <c r="A5442" s="116"/>
      <c r="C5442" s="116"/>
      <c r="D5442" s="116"/>
      <c r="M5442" s="116"/>
    </row>
    <row r="5443" spans="1:13" x14ac:dyDescent="0.35">
      <c r="A5443" s="116"/>
      <c r="C5443" s="116"/>
      <c r="D5443" s="116"/>
      <c r="M5443" s="116"/>
    </row>
    <row r="5444" spans="1:13" x14ac:dyDescent="0.35">
      <c r="A5444" s="116"/>
      <c r="C5444" s="116"/>
      <c r="D5444" s="116"/>
      <c r="M5444" s="116"/>
    </row>
    <row r="5445" spans="1:13" x14ac:dyDescent="0.35">
      <c r="A5445" s="116"/>
      <c r="C5445" s="116"/>
      <c r="D5445" s="116"/>
      <c r="M5445" s="116"/>
    </row>
    <row r="5446" spans="1:13" x14ac:dyDescent="0.35">
      <c r="A5446" s="116"/>
      <c r="C5446" s="116"/>
      <c r="D5446" s="116"/>
      <c r="M5446" s="116"/>
    </row>
    <row r="5447" spans="1:13" x14ac:dyDescent="0.35">
      <c r="A5447" s="116"/>
      <c r="C5447" s="116"/>
      <c r="D5447" s="116"/>
      <c r="M5447" s="116"/>
    </row>
    <row r="5448" spans="1:13" x14ac:dyDescent="0.35">
      <c r="A5448" s="116"/>
      <c r="C5448" s="116"/>
      <c r="D5448" s="116"/>
      <c r="M5448" s="116"/>
    </row>
    <row r="5449" spans="1:13" x14ac:dyDescent="0.35">
      <c r="A5449" s="116"/>
      <c r="C5449" s="116"/>
      <c r="D5449" s="116"/>
      <c r="M5449" s="116"/>
    </row>
    <row r="5450" spans="1:13" x14ac:dyDescent="0.35">
      <c r="A5450" s="116"/>
      <c r="C5450" s="116"/>
      <c r="D5450" s="116"/>
      <c r="M5450" s="116"/>
    </row>
    <row r="5451" spans="1:13" x14ac:dyDescent="0.35">
      <c r="A5451" s="116"/>
      <c r="C5451" s="116"/>
      <c r="D5451" s="116"/>
      <c r="M5451" s="116"/>
    </row>
    <row r="5452" spans="1:13" x14ac:dyDescent="0.35">
      <c r="A5452" s="116"/>
      <c r="C5452" s="116"/>
      <c r="D5452" s="116"/>
      <c r="M5452" s="116"/>
    </row>
    <row r="5453" spans="1:13" x14ac:dyDescent="0.35">
      <c r="A5453" s="116"/>
      <c r="C5453" s="116"/>
      <c r="D5453" s="116"/>
      <c r="M5453" s="116"/>
    </row>
    <row r="5454" spans="1:13" x14ac:dyDescent="0.35">
      <c r="A5454" s="116"/>
      <c r="C5454" s="116"/>
      <c r="D5454" s="116"/>
      <c r="M5454" s="116"/>
    </row>
    <row r="5455" spans="1:13" x14ac:dyDescent="0.35">
      <c r="A5455" s="116"/>
      <c r="C5455" s="116"/>
      <c r="D5455" s="116"/>
      <c r="M5455" s="116"/>
    </row>
    <row r="5456" spans="1:13" x14ac:dyDescent="0.35">
      <c r="A5456" s="116"/>
      <c r="C5456" s="116"/>
      <c r="D5456" s="116"/>
      <c r="M5456" s="116"/>
    </row>
    <row r="5457" spans="1:13" x14ac:dyDescent="0.35">
      <c r="A5457" s="116"/>
      <c r="C5457" s="116"/>
      <c r="D5457" s="116"/>
      <c r="M5457" s="116"/>
    </row>
    <row r="5458" spans="1:13" x14ac:dyDescent="0.35">
      <c r="A5458" s="116"/>
      <c r="C5458" s="116"/>
      <c r="D5458" s="116"/>
      <c r="M5458" s="116"/>
    </row>
    <row r="5459" spans="1:13" x14ac:dyDescent="0.35">
      <c r="A5459" s="116"/>
      <c r="C5459" s="116"/>
      <c r="D5459" s="116"/>
      <c r="M5459" s="116"/>
    </row>
    <row r="5460" spans="1:13" x14ac:dyDescent="0.35">
      <c r="A5460" s="116"/>
      <c r="C5460" s="116"/>
      <c r="D5460" s="116"/>
      <c r="M5460" s="116"/>
    </row>
    <row r="5461" spans="1:13" x14ac:dyDescent="0.35">
      <c r="A5461" s="116"/>
      <c r="C5461" s="116"/>
      <c r="D5461" s="116"/>
      <c r="M5461" s="116"/>
    </row>
    <row r="5462" spans="1:13" x14ac:dyDescent="0.35">
      <c r="A5462" s="116"/>
      <c r="C5462" s="116"/>
      <c r="D5462" s="116"/>
      <c r="M5462" s="116"/>
    </row>
    <row r="5463" spans="1:13" x14ac:dyDescent="0.35">
      <c r="A5463" s="116"/>
      <c r="C5463" s="116"/>
      <c r="D5463" s="116"/>
      <c r="M5463" s="116"/>
    </row>
    <row r="5464" spans="1:13" x14ac:dyDescent="0.35">
      <c r="A5464" s="116"/>
      <c r="C5464" s="116"/>
      <c r="D5464" s="116"/>
      <c r="M5464" s="116"/>
    </row>
    <row r="5465" spans="1:13" x14ac:dyDescent="0.35">
      <c r="A5465" s="116"/>
      <c r="C5465" s="116"/>
      <c r="D5465" s="116"/>
      <c r="M5465" s="116"/>
    </row>
    <row r="5466" spans="1:13" x14ac:dyDescent="0.35">
      <c r="A5466" s="116"/>
      <c r="C5466" s="116"/>
      <c r="D5466" s="116"/>
      <c r="M5466" s="116"/>
    </row>
    <row r="5467" spans="1:13" x14ac:dyDescent="0.35">
      <c r="A5467" s="116"/>
      <c r="C5467" s="116"/>
      <c r="D5467" s="116"/>
      <c r="M5467" s="116"/>
    </row>
    <row r="5468" spans="1:13" x14ac:dyDescent="0.35">
      <c r="A5468" s="116"/>
      <c r="C5468" s="116"/>
      <c r="D5468" s="116"/>
      <c r="M5468" s="116"/>
    </row>
    <row r="5469" spans="1:13" x14ac:dyDescent="0.35">
      <c r="A5469" s="116"/>
      <c r="C5469" s="116"/>
      <c r="D5469" s="116"/>
      <c r="M5469" s="116"/>
    </row>
    <row r="5470" spans="1:13" x14ac:dyDescent="0.35">
      <c r="A5470" s="116"/>
      <c r="C5470" s="116"/>
      <c r="D5470" s="116"/>
      <c r="M5470" s="116"/>
    </row>
    <row r="5471" spans="1:13" x14ac:dyDescent="0.35">
      <c r="A5471" s="116"/>
      <c r="C5471" s="116"/>
      <c r="D5471" s="116"/>
      <c r="M5471" s="116"/>
    </row>
    <row r="5472" spans="1:13" x14ac:dyDescent="0.35">
      <c r="A5472" s="116"/>
      <c r="C5472" s="116"/>
      <c r="D5472" s="116"/>
      <c r="M5472" s="116"/>
    </row>
    <row r="5473" spans="1:13" x14ac:dyDescent="0.35">
      <c r="A5473" s="116"/>
      <c r="C5473" s="116"/>
      <c r="D5473" s="116"/>
      <c r="M5473" s="116"/>
    </row>
    <row r="5474" spans="1:13" x14ac:dyDescent="0.35">
      <c r="A5474" s="116"/>
      <c r="C5474" s="116"/>
      <c r="D5474" s="116"/>
      <c r="M5474" s="116"/>
    </row>
    <row r="5475" spans="1:13" x14ac:dyDescent="0.35">
      <c r="A5475" s="116"/>
      <c r="C5475" s="116"/>
      <c r="D5475" s="116"/>
      <c r="M5475" s="116"/>
    </row>
    <row r="5476" spans="1:13" x14ac:dyDescent="0.35">
      <c r="A5476" s="116"/>
      <c r="C5476" s="116"/>
      <c r="D5476" s="116"/>
      <c r="M5476" s="116"/>
    </row>
    <row r="5477" spans="1:13" x14ac:dyDescent="0.35">
      <c r="A5477" s="116"/>
      <c r="C5477" s="116"/>
      <c r="D5477" s="116"/>
      <c r="M5477" s="116"/>
    </row>
    <row r="5478" spans="1:13" x14ac:dyDescent="0.35">
      <c r="A5478" s="116"/>
      <c r="C5478" s="116"/>
      <c r="D5478" s="116"/>
      <c r="M5478" s="116"/>
    </row>
    <row r="5479" spans="1:13" x14ac:dyDescent="0.35">
      <c r="A5479" s="116"/>
      <c r="C5479" s="116"/>
      <c r="D5479" s="116"/>
      <c r="M5479" s="116"/>
    </row>
    <row r="5480" spans="1:13" x14ac:dyDescent="0.35">
      <c r="A5480" s="116"/>
      <c r="C5480" s="116"/>
      <c r="D5480" s="116"/>
      <c r="M5480" s="116"/>
    </row>
    <row r="5481" spans="1:13" x14ac:dyDescent="0.35">
      <c r="A5481" s="116"/>
      <c r="C5481" s="116"/>
      <c r="D5481" s="116"/>
      <c r="M5481" s="116"/>
    </row>
    <row r="5482" spans="1:13" x14ac:dyDescent="0.35">
      <c r="A5482" s="116"/>
      <c r="C5482" s="116"/>
      <c r="D5482" s="116"/>
      <c r="M5482" s="116"/>
    </row>
    <row r="5483" spans="1:13" x14ac:dyDescent="0.35">
      <c r="A5483" s="116"/>
      <c r="C5483" s="116"/>
      <c r="D5483" s="116"/>
      <c r="M5483" s="116"/>
    </row>
    <row r="5484" spans="1:13" x14ac:dyDescent="0.35">
      <c r="A5484" s="116"/>
      <c r="C5484" s="116"/>
      <c r="D5484" s="116"/>
      <c r="M5484" s="116"/>
    </row>
    <row r="5485" spans="1:13" x14ac:dyDescent="0.35">
      <c r="A5485" s="116"/>
      <c r="C5485" s="116"/>
      <c r="D5485" s="116"/>
      <c r="M5485" s="116"/>
    </row>
    <row r="5486" spans="1:13" x14ac:dyDescent="0.35">
      <c r="A5486" s="116"/>
      <c r="C5486" s="116"/>
      <c r="D5486" s="116"/>
      <c r="M5486" s="116"/>
    </row>
    <row r="5487" spans="1:13" x14ac:dyDescent="0.35">
      <c r="A5487" s="116"/>
      <c r="C5487" s="116"/>
      <c r="D5487" s="116"/>
      <c r="M5487" s="116"/>
    </row>
    <row r="5488" spans="1:13" x14ac:dyDescent="0.35">
      <c r="A5488" s="116"/>
      <c r="C5488" s="116"/>
      <c r="D5488" s="116"/>
      <c r="M5488" s="116"/>
    </row>
    <row r="5489" spans="1:13" x14ac:dyDescent="0.35">
      <c r="A5489" s="116"/>
      <c r="C5489" s="116"/>
      <c r="D5489" s="116"/>
      <c r="M5489" s="116"/>
    </row>
    <row r="5490" spans="1:13" x14ac:dyDescent="0.35">
      <c r="A5490" s="116"/>
      <c r="C5490" s="116"/>
      <c r="D5490" s="116"/>
      <c r="M5490" s="116"/>
    </row>
    <row r="5491" spans="1:13" x14ac:dyDescent="0.35">
      <c r="A5491" s="116"/>
      <c r="C5491" s="116"/>
      <c r="D5491" s="116"/>
      <c r="M5491" s="116"/>
    </row>
    <row r="5492" spans="1:13" x14ac:dyDescent="0.35">
      <c r="A5492" s="116"/>
      <c r="C5492" s="116"/>
      <c r="D5492" s="116"/>
      <c r="M5492" s="116"/>
    </row>
    <row r="5493" spans="1:13" x14ac:dyDescent="0.35">
      <c r="A5493" s="116"/>
      <c r="C5493" s="116"/>
      <c r="D5493" s="116"/>
      <c r="M5493" s="116"/>
    </row>
    <row r="5494" spans="1:13" x14ac:dyDescent="0.35">
      <c r="A5494" s="116"/>
      <c r="C5494" s="116"/>
      <c r="D5494" s="116"/>
      <c r="M5494" s="116"/>
    </row>
    <row r="5495" spans="1:13" x14ac:dyDescent="0.35">
      <c r="A5495" s="116"/>
      <c r="C5495" s="116"/>
      <c r="D5495" s="116"/>
      <c r="M5495" s="116"/>
    </row>
    <row r="5496" spans="1:13" x14ac:dyDescent="0.35">
      <c r="A5496" s="116"/>
      <c r="C5496" s="116"/>
      <c r="D5496" s="116"/>
      <c r="M5496" s="116"/>
    </row>
    <row r="5497" spans="1:13" x14ac:dyDescent="0.35">
      <c r="A5497" s="116"/>
      <c r="C5497" s="116"/>
      <c r="D5497" s="116"/>
      <c r="M5497" s="116"/>
    </row>
    <row r="5498" spans="1:13" x14ac:dyDescent="0.35">
      <c r="A5498" s="116"/>
      <c r="C5498" s="116"/>
      <c r="D5498" s="116"/>
      <c r="M5498" s="116"/>
    </row>
    <row r="5499" spans="1:13" x14ac:dyDescent="0.35">
      <c r="A5499" s="116"/>
      <c r="C5499" s="116"/>
      <c r="D5499" s="116"/>
      <c r="M5499" s="116"/>
    </row>
    <row r="5500" spans="1:13" x14ac:dyDescent="0.35">
      <c r="A5500" s="116"/>
      <c r="C5500" s="116"/>
      <c r="D5500" s="116"/>
      <c r="M5500" s="116"/>
    </row>
    <row r="5501" spans="1:13" x14ac:dyDescent="0.35">
      <c r="A5501" s="116"/>
      <c r="C5501" s="116"/>
      <c r="D5501" s="116"/>
      <c r="M5501" s="116"/>
    </row>
    <row r="5502" spans="1:13" x14ac:dyDescent="0.35">
      <c r="A5502" s="116"/>
      <c r="C5502" s="116"/>
      <c r="D5502" s="116"/>
      <c r="M5502" s="116"/>
    </row>
    <row r="5503" spans="1:13" x14ac:dyDescent="0.35">
      <c r="A5503" s="116"/>
      <c r="C5503" s="116"/>
      <c r="D5503" s="116"/>
      <c r="M5503" s="116"/>
    </row>
    <row r="5504" spans="1:13" x14ac:dyDescent="0.35">
      <c r="A5504" s="116"/>
      <c r="C5504" s="116"/>
      <c r="D5504" s="116"/>
      <c r="M5504" s="116"/>
    </row>
    <row r="5505" spans="1:13" x14ac:dyDescent="0.35">
      <c r="A5505" s="116"/>
      <c r="C5505" s="116"/>
      <c r="D5505" s="116"/>
      <c r="M5505" s="116"/>
    </row>
    <row r="5506" spans="1:13" x14ac:dyDescent="0.35">
      <c r="A5506" s="116"/>
      <c r="C5506" s="116"/>
      <c r="D5506" s="116"/>
      <c r="M5506" s="116"/>
    </row>
    <row r="5507" spans="1:13" x14ac:dyDescent="0.35">
      <c r="A5507" s="116"/>
      <c r="C5507" s="116"/>
      <c r="D5507" s="116"/>
      <c r="M5507" s="116"/>
    </row>
    <row r="5508" spans="1:13" x14ac:dyDescent="0.35">
      <c r="A5508" s="116"/>
      <c r="C5508" s="116"/>
      <c r="D5508" s="116"/>
      <c r="M5508" s="116"/>
    </row>
    <row r="5509" spans="1:13" x14ac:dyDescent="0.35">
      <c r="A5509" s="116"/>
      <c r="C5509" s="116"/>
      <c r="D5509" s="116"/>
      <c r="M5509" s="116"/>
    </row>
    <row r="5510" spans="1:13" x14ac:dyDescent="0.35">
      <c r="A5510" s="116"/>
      <c r="C5510" s="116"/>
      <c r="D5510" s="116"/>
      <c r="M5510" s="116"/>
    </row>
    <row r="5511" spans="1:13" x14ac:dyDescent="0.35">
      <c r="A5511" s="116"/>
      <c r="C5511" s="116"/>
      <c r="D5511" s="116"/>
      <c r="M5511" s="116"/>
    </row>
    <row r="5512" spans="1:13" x14ac:dyDescent="0.35">
      <c r="A5512" s="116"/>
      <c r="C5512" s="116"/>
      <c r="D5512" s="116"/>
      <c r="M5512" s="116"/>
    </row>
    <row r="5513" spans="1:13" x14ac:dyDescent="0.35">
      <c r="A5513" s="116"/>
      <c r="C5513" s="116"/>
      <c r="D5513" s="116"/>
      <c r="M5513" s="116"/>
    </row>
    <row r="5514" spans="1:13" x14ac:dyDescent="0.35">
      <c r="A5514" s="116"/>
      <c r="C5514" s="116"/>
      <c r="D5514" s="116"/>
      <c r="M5514" s="116"/>
    </row>
    <row r="5515" spans="1:13" x14ac:dyDescent="0.35">
      <c r="A5515" s="116"/>
      <c r="C5515" s="116"/>
      <c r="D5515" s="116"/>
      <c r="M5515" s="116"/>
    </row>
    <row r="5516" spans="1:13" x14ac:dyDescent="0.35">
      <c r="A5516" s="116"/>
      <c r="C5516" s="116"/>
      <c r="D5516" s="116"/>
      <c r="M5516" s="116"/>
    </row>
    <row r="5517" spans="1:13" x14ac:dyDescent="0.35">
      <c r="A5517" s="116"/>
      <c r="C5517" s="116"/>
      <c r="D5517" s="116"/>
      <c r="M5517" s="116"/>
    </row>
    <row r="5518" spans="1:13" x14ac:dyDescent="0.35">
      <c r="A5518" s="116"/>
      <c r="C5518" s="116"/>
      <c r="D5518" s="116"/>
      <c r="M5518" s="116"/>
    </row>
    <row r="5519" spans="1:13" x14ac:dyDescent="0.35">
      <c r="A5519" s="116"/>
      <c r="C5519" s="116"/>
      <c r="D5519" s="116"/>
      <c r="M5519" s="116"/>
    </row>
    <row r="5520" spans="1:13" x14ac:dyDescent="0.35">
      <c r="A5520" s="116"/>
      <c r="C5520" s="116"/>
      <c r="D5520" s="116"/>
      <c r="M5520" s="116"/>
    </row>
    <row r="5521" spans="1:13" x14ac:dyDescent="0.35">
      <c r="A5521" s="116"/>
      <c r="C5521" s="116"/>
      <c r="D5521" s="116"/>
      <c r="M5521" s="116"/>
    </row>
    <row r="5522" spans="1:13" x14ac:dyDescent="0.35">
      <c r="A5522" s="116"/>
      <c r="C5522" s="116"/>
      <c r="D5522" s="116"/>
      <c r="M5522" s="116"/>
    </row>
    <row r="5523" spans="1:13" x14ac:dyDescent="0.35">
      <c r="A5523" s="116"/>
      <c r="C5523" s="116"/>
      <c r="D5523" s="116"/>
      <c r="M5523" s="116"/>
    </row>
    <row r="5524" spans="1:13" x14ac:dyDescent="0.35">
      <c r="A5524" s="116"/>
      <c r="C5524" s="116"/>
      <c r="D5524" s="116"/>
      <c r="M5524" s="116"/>
    </row>
    <row r="5525" spans="1:13" x14ac:dyDescent="0.35">
      <c r="A5525" s="116"/>
      <c r="C5525" s="116"/>
      <c r="D5525" s="116"/>
      <c r="M5525" s="116"/>
    </row>
    <row r="5526" spans="1:13" x14ac:dyDescent="0.35">
      <c r="A5526" s="116"/>
      <c r="C5526" s="116"/>
      <c r="D5526" s="116"/>
      <c r="M5526" s="116"/>
    </row>
    <row r="5527" spans="1:13" x14ac:dyDescent="0.35">
      <c r="A5527" s="116"/>
      <c r="C5527" s="116"/>
      <c r="D5527" s="116"/>
      <c r="M5527" s="116"/>
    </row>
    <row r="5528" spans="1:13" x14ac:dyDescent="0.35">
      <c r="A5528" s="116"/>
      <c r="C5528" s="116"/>
      <c r="D5528" s="116"/>
      <c r="M5528" s="116"/>
    </row>
    <row r="5529" spans="1:13" x14ac:dyDescent="0.35">
      <c r="A5529" s="116"/>
      <c r="C5529" s="116"/>
      <c r="D5529" s="116"/>
      <c r="M5529" s="116"/>
    </row>
    <row r="5530" spans="1:13" x14ac:dyDescent="0.35">
      <c r="A5530" s="116"/>
      <c r="C5530" s="116"/>
      <c r="D5530" s="116"/>
      <c r="M5530" s="116"/>
    </row>
    <row r="5531" spans="1:13" x14ac:dyDescent="0.35">
      <c r="A5531" s="116"/>
      <c r="C5531" s="116"/>
      <c r="D5531" s="116"/>
      <c r="M5531" s="116"/>
    </row>
    <row r="5532" spans="1:13" x14ac:dyDescent="0.35">
      <c r="A5532" s="116"/>
      <c r="C5532" s="116"/>
      <c r="D5532" s="116"/>
      <c r="M5532" s="116"/>
    </row>
    <row r="5533" spans="1:13" x14ac:dyDescent="0.35">
      <c r="A5533" s="116"/>
      <c r="C5533" s="116"/>
      <c r="D5533" s="116"/>
      <c r="M5533" s="116"/>
    </row>
    <row r="5534" spans="1:13" x14ac:dyDescent="0.35">
      <c r="A5534" s="116"/>
      <c r="C5534" s="116"/>
      <c r="D5534" s="116"/>
      <c r="M5534" s="116"/>
    </row>
    <row r="5535" spans="1:13" x14ac:dyDescent="0.35">
      <c r="A5535" s="116"/>
      <c r="C5535" s="116"/>
      <c r="D5535" s="116"/>
      <c r="M5535" s="116"/>
    </row>
    <row r="5536" spans="1:13" x14ac:dyDescent="0.35">
      <c r="A5536" s="116"/>
      <c r="C5536" s="116"/>
      <c r="D5536" s="116"/>
      <c r="M5536" s="116"/>
    </row>
    <row r="5537" spans="1:13" x14ac:dyDescent="0.35">
      <c r="A5537" s="116"/>
      <c r="C5537" s="116"/>
      <c r="D5537" s="116"/>
      <c r="M5537" s="116"/>
    </row>
    <row r="5538" spans="1:13" x14ac:dyDescent="0.35">
      <c r="A5538" s="116"/>
      <c r="C5538" s="116"/>
      <c r="D5538" s="116"/>
      <c r="M5538" s="116"/>
    </row>
    <row r="5539" spans="1:13" x14ac:dyDescent="0.35">
      <c r="A5539" s="116"/>
      <c r="C5539" s="116"/>
      <c r="D5539" s="116"/>
      <c r="M5539" s="116"/>
    </row>
    <row r="5540" spans="1:13" x14ac:dyDescent="0.35">
      <c r="A5540" s="116"/>
      <c r="C5540" s="116"/>
      <c r="D5540" s="116"/>
      <c r="M5540" s="116"/>
    </row>
    <row r="5541" spans="1:13" x14ac:dyDescent="0.35">
      <c r="A5541" s="116"/>
      <c r="C5541" s="116"/>
      <c r="D5541" s="116"/>
      <c r="M5541" s="116"/>
    </row>
    <row r="5542" spans="1:13" x14ac:dyDescent="0.35">
      <c r="A5542" s="116"/>
      <c r="C5542" s="116"/>
      <c r="D5542" s="116"/>
      <c r="M5542" s="116"/>
    </row>
    <row r="5543" spans="1:13" x14ac:dyDescent="0.35">
      <c r="A5543" s="116"/>
      <c r="C5543" s="116"/>
      <c r="D5543" s="116"/>
      <c r="M5543" s="116"/>
    </row>
    <row r="5544" spans="1:13" x14ac:dyDescent="0.35">
      <c r="A5544" s="116"/>
      <c r="C5544" s="116"/>
      <c r="D5544" s="116"/>
      <c r="M5544" s="116"/>
    </row>
    <row r="5545" spans="1:13" x14ac:dyDescent="0.35">
      <c r="A5545" s="116"/>
      <c r="C5545" s="116"/>
      <c r="D5545" s="116"/>
      <c r="M5545" s="116"/>
    </row>
    <row r="5546" spans="1:13" x14ac:dyDescent="0.35">
      <c r="A5546" s="116"/>
      <c r="C5546" s="116"/>
      <c r="D5546" s="116"/>
      <c r="M5546" s="116"/>
    </row>
    <row r="5547" spans="1:13" x14ac:dyDescent="0.35">
      <c r="A5547" s="116"/>
      <c r="C5547" s="116"/>
      <c r="D5547" s="116"/>
      <c r="M5547" s="116"/>
    </row>
    <row r="5548" spans="1:13" x14ac:dyDescent="0.35">
      <c r="A5548" s="116"/>
      <c r="C5548" s="116"/>
      <c r="D5548" s="116"/>
      <c r="M5548" s="116"/>
    </row>
    <row r="5549" spans="1:13" x14ac:dyDescent="0.35">
      <c r="A5549" s="116"/>
      <c r="C5549" s="116"/>
      <c r="D5549" s="116"/>
      <c r="M5549" s="116"/>
    </row>
    <row r="5550" spans="1:13" x14ac:dyDescent="0.35">
      <c r="A5550" s="116"/>
      <c r="C5550" s="116"/>
      <c r="D5550" s="116"/>
      <c r="M5550" s="116"/>
    </row>
    <row r="5551" spans="1:13" x14ac:dyDescent="0.35">
      <c r="A5551" s="116"/>
      <c r="C5551" s="116"/>
      <c r="D5551" s="116"/>
      <c r="M5551" s="116"/>
    </row>
    <row r="5552" spans="1:13" x14ac:dyDescent="0.35">
      <c r="A5552" s="116"/>
      <c r="C5552" s="116"/>
      <c r="D5552" s="116"/>
      <c r="M5552" s="116"/>
    </row>
    <row r="5553" spans="1:13" x14ac:dyDescent="0.35">
      <c r="A5553" s="116"/>
      <c r="C5553" s="116"/>
      <c r="D5553" s="116"/>
      <c r="M5553" s="116"/>
    </row>
    <row r="5554" spans="1:13" x14ac:dyDescent="0.35">
      <c r="A5554" s="116"/>
      <c r="C5554" s="116"/>
      <c r="D5554" s="116"/>
      <c r="M5554" s="116"/>
    </row>
    <row r="5555" spans="1:13" x14ac:dyDescent="0.35">
      <c r="A5555" s="116"/>
      <c r="C5555" s="116"/>
      <c r="D5555" s="116"/>
      <c r="M5555" s="116"/>
    </row>
    <row r="5556" spans="1:13" x14ac:dyDescent="0.35">
      <c r="A5556" s="116"/>
      <c r="C5556" s="116"/>
      <c r="D5556" s="116"/>
      <c r="M5556" s="116"/>
    </row>
    <row r="5557" spans="1:13" x14ac:dyDescent="0.35">
      <c r="A5557" s="116"/>
      <c r="C5557" s="116"/>
      <c r="D5557" s="116"/>
      <c r="M5557" s="116"/>
    </row>
    <row r="5558" spans="1:13" x14ac:dyDescent="0.35">
      <c r="A5558" s="116"/>
      <c r="C5558" s="116"/>
      <c r="D5558" s="116"/>
      <c r="M5558" s="116"/>
    </row>
    <row r="5559" spans="1:13" x14ac:dyDescent="0.35">
      <c r="A5559" s="116"/>
      <c r="C5559" s="116"/>
      <c r="D5559" s="116"/>
      <c r="M5559" s="116"/>
    </row>
    <row r="5560" spans="1:13" x14ac:dyDescent="0.35">
      <c r="A5560" s="116"/>
      <c r="C5560" s="116"/>
      <c r="D5560" s="116"/>
      <c r="M5560" s="116"/>
    </row>
    <row r="5561" spans="1:13" x14ac:dyDescent="0.35">
      <c r="A5561" s="116"/>
      <c r="C5561" s="116"/>
      <c r="D5561" s="116"/>
      <c r="M5561" s="116"/>
    </row>
    <row r="5562" spans="1:13" x14ac:dyDescent="0.35">
      <c r="A5562" s="116"/>
      <c r="C5562" s="116"/>
      <c r="D5562" s="116"/>
      <c r="M5562" s="116"/>
    </row>
    <row r="5563" spans="1:13" x14ac:dyDescent="0.35">
      <c r="A5563" s="116"/>
      <c r="C5563" s="116"/>
      <c r="D5563" s="116"/>
      <c r="M5563" s="116"/>
    </row>
    <row r="5564" spans="1:13" x14ac:dyDescent="0.35">
      <c r="A5564" s="116"/>
      <c r="C5564" s="116"/>
      <c r="D5564" s="116"/>
      <c r="M5564" s="116"/>
    </row>
    <row r="5565" spans="1:13" x14ac:dyDescent="0.35">
      <c r="A5565" s="116"/>
      <c r="C5565" s="116"/>
      <c r="D5565" s="116"/>
      <c r="M5565" s="116"/>
    </row>
    <row r="5566" spans="1:13" x14ac:dyDescent="0.35">
      <c r="A5566" s="116"/>
      <c r="C5566" s="116"/>
      <c r="D5566" s="116"/>
      <c r="M5566" s="116"/>
    </row>
    <row r="5567" spans="1:13" x14ac:dyDescent="0.35">
      <c r="A5567" s="116"/>
      <c r="C5567" s="116"/>
      <c r="D5567" s="116"/>
      <c r="M5567" s="116"/>
    </row>
    <row r="5568" spans="1:13" x14ac:dyDescent="0.35">
      <c r="A5568" s="116"/>
      <c r="C5568" s="116"/>
      <c r="D5568" s="116"/>
      <c r="M5568" s="116"/>
    </row>
    <row r="5569" spans="1:13" x14ac:dyDescent="0.35">
      <c r="A5569" s="116"/>
      <c r="C5569" s="116"/>
      <c r="D5569" s="116"/>
      <c r="M5569" s="116"/>
    </row>
    <row r="5570" spans="1:13" x14ac:dyDescent="0.35">
      <c r="A5570" s="116"/>
      <c r="C5570" s="116"/>
      <c r="D5570" s="116"/>
      <c r="M5570" s="116"/>
    </row>
    <row r="5571" spans="1:13" x14ac:dyDescent="0.35">
      <c r="A5571" s="116"/>
      <c r="C5571" s="116"/>
      <c r="D5571" s="116"/>
      <c r="M5571" s="116"/>
    </row>
    <row r="5572" spans="1:13" x14ac:dyDescent="0.35">
      <c r="A5572" s="116"/>
      <c r="C5572" s="116"/>
      <c r="D5572" s="116"/>
      <c r="M5572" s="116"/>
    </row>
    <row r="5573" spans="1:13" x14ac:dyDescent="0.35">
      <c r="A5573" s="116"/>
      <c r="C5573" s="116"/>
      <c r="D5573" s="116"/>
      <c r="M5573" s="116"/>
    </row>
    <row r="5574" spans="1:13" x14ac:dyDescent="0.35">
      <c r="A5574" s="116"/>
      <c r="C5574" s="116"/>
      <c r="D5574" s="116"/>
      <c r="M5574" s="116"/>
    </row>
    <row r="5575" spans="1:13" x14ac:dyDescent="0.35">
      <c r="A5575" s="116"/>
      <c r="C5575" s="116"/>
      <c r="D5575" s="116"/>
      <c r="M5575" s="116"/>
    </row>
    <row r="5576" spans="1:13" x14ac:dyDescent="0.35">
      <c r="A5576" s="116"/>
      <c r="C5576" s="116"/>
      <c r="D5576" s="116"/>
      <c r="M5576" s="116"/>
    </row>
    <row r="5577" spans="1:13" x14ac:dyDescent="0.35">
      <c r="A5577" s="116"/>
      <c r="C5577" s="116"/>
      <c r="D5577" s="116"/>
      <c r="M5577" s="116"/>
    </row>
    <row r="5578" spans="1:13" x14ac:dyDescent="0.35">
      <c r="A5578" s="116"/>
      <c r="C5578" s="116"/>
      <c r="D5578" s="116"/>
      <c r="M5578" s="116"/>
    </row>
    <row r="5579" spans="1:13" x14ac:dyDescent="0.35">
      <c r="A5579" s="116"/>
      <c r="C5579" s="116"/>
      <c r="D5579" s="116"/>
      <c r="M5579" s="116"/>
    </row>
    <row r="5580" spans="1:13" x14ac:dyDescent="0.35">
      <c r="A5580" s="116"/>
      <c r="C5580" s="116"/>
      <c r="D5580" s="116"/>
      <c r="M5580" s="116"/>
    </row>
    <row r="5581" spans="1:13" x14ac:dyDescent="0.35">
      <c r="A5581" s="116"/>
      <c r="C5581" s="116"/>
      <c r="D5581" s="116"/>
      <c r="M5581" s="116"/>
    </row>
    <row r="5582" spans="1:13" x14ac:dyDescent="0.35">
      <c r="A5582" s="116"/>
      <c r="C5582" s="116"/>
      <c r="D5582" s="116"/>
      <c r="M5582" s="116"/>
    </row>
    <row r="5583" spans="1:13" x14ac:dyDescent="0.35">
      <c r="A5583" s="116"/>
      <c r="C5583" s="116"/>
      <c r="D5583" s="116"/>
      <c r="M5583" s="116"/>
    </row>
    <row r="5584" spans="1:13" x14ac:dyDescent="0.35">
      <c r="A5584" s="116"/>
      <c r="C5584" s="116"/>
      <c r="D5584" s="116"/>
      <c r="M5584" s="116"/>
    </row>
    <row r="5585" spans="1:13" x14ac:dyDescent="0.35">
      <c r="A5585" s="116"/>
      <c r="C5585" s="116"/>
      <c r="D5585" s="116"/>
      <c r="M5585" s="116"/>
    </row>
    <row r="5586" spans="1:13" x14ac:dyDescent="0.35">
      <c r="A5586" s="116"/>
      <c r="C5586" s="116"/>
      <c r="D5586" s="116"/>
      <c r="M5586" s="116"/>
    </row>
    <row r="5587" spans="1:13" x14ac:dyDescent="0.35">
      <c r="A5587" s="116"/>
      <c r="C5587" s="116"/>
      <c r="D5587" s="116"/>
      <c r="M5587" s="116"/>
    </row>
    <row r="5588" spans="1:13" x14ac:dyDescent="0.35">
      <c r="A5588" s="116"/>
      <c r="C5588" s="116"/>
      <c r="D5588" s="116"/>
      <c r="M5588" s="116"/>
    </row>
    <row r="5589" spans="1:13" x14ac:dyDescent="0.35">
      <c r="A5589" s="116"/>
      <c r="C5589" s="116"/>
      <c r="D5589" s="116"/>
      <c r="M5589" s="116"/>
    </row>
    <row r="5590" spans="1:13" x14ac:dyDescent="0.35">
      <c r="A5590" s="116"/>
      <c r="C5590" s="116"/>
      <c r="D5590" s="116"/>
      <c r="M5590" s="116"/>
    </row>
    <row r="5591" spans="1:13" x14ac:dyDescent="0.35">
      <c r="A5591" s="116"/>
      <c r="C5591" s="116"/>
      <c r="D5591" s="116"/>
      <c r="M5591" s="116"/>
    </row>
    <row r="5592" spans="1:13" x14ac:dyDescent="0.35">
      <c r="A5592" s="116"/>
      <c r="C5592" s="116"/>
      <c r="D5592" s="116"/>
      <c r="M5592" s="116"/>
    </row>
    <row r="5593" spans="1:13" x14ac:dyDescent="0.35">
      <c r="A5593" s="116"/>
      <c r="C5593" s="116"/>
      <c r="D5593" s="116"/>
      <c r="M5593" s="116"/>
    </row>
    <row r="5594" spans="1:13" x14ac:dyDescent="0.35">
      <c r="A5594" s="116"/>
      <c r="C5594" s="116"/>
      <c r="D5594" s="116"/>
      <c r="M5594" s="116"/>
    </row>
    <row r="5595" spans="1:13" x14ac:dyDescent="0.35">
      <c r="A5595" s="116"/>
      <c r="C5595" s="116"/>
      <c r="D5595" s="116"/>
      <c r="M5595" s="116"/>
    </row>
    <row r="5596" spans="1:13" x14ac:dyDescent="0.35">
      <c r="A5596" s="116"/>
      <c r="C5596" s="116"/>
      <c r="D5596" s="116"/>
      <c r="M5596" s="116"/>
    </row>
    <row r="5597" spans="1:13" x14ac:dyDescent="0.35">
      <c r="A5597" s="116"/>
      <c r="C5597" s="116"/>
      <c r="D5597" s="116"/>
      <c r="M5597" s="116"/>
    </row>
    <row r="5598" spans="1:13" x14ac:dyDescent="0.35">
      <c r="A5598" s="116"/>
      <c r="C5598" s="116"/>
      <c r="D5598" s="116"/>
      <c r="M5598" s="116"/>
    </row>
    <row r="5599" spans="1:13" x14ac:dyDescent="0.35">
      <c r="A5599" s="116"/>
      <c r="C5599" s="116"/>
      <c r="D5599" s="116"/>
      <c r="M5599" s="116"/>
    </row>
    <row r="5600" spans="1:13" x14ac:dyDescent="0.35">
      <c r="A5600" s="116"/>
      <c r="C5600" s="116"/>
      <c r="D5600" s="116"/>
      <c r="M5600" s="116"/>
    </row>
    <row r="5601" spans="1:13" x14ac:dyDescent="0.35">
      <c r="A5601" s="116"/>
      <c r="C5601" s="116"/>
      <c r="D5601" s="116"/>
      <c r="M5601" s="116"/>
    </row>
    <row r="5602" spans="1:13" x14ac:dyDescent="0.35">
      <c r="A5602" s="116"/>
      <c r="C5602" s="116"/>
      <c r="D5602" s="116"/>
      <c r="M5602" s="116"/>
    </row>
    <row r="5603" spans="1:13" x14ac:dyDescent="0.35">
      <c r="A5603" s="116"/>
      <c r="C5603" s="116"/>
      <c r="D5603" s="116"/>
      <c r="M5603" s="116"/>
    </row>
    <row r="5604" spans="1:13" x14ac:dyDescent="0.35">
      <c r="A5604" s="116"/>
      <c r="C5604" s="116"/>
      <c r="D5604" s="116"/>
      <c r="M5604" s="116"/>
    </row>
    <row r="5605" spans="1:13" x14ac:dyDescent="0.35">
      <c r="A5605" s="116"/>
      <c r="C5605" s="116"/>
      <c r="D5605" s="116"/>
      <c r="M5605" s="116"/>
    </row>
    <row r="5606" spans="1:13" x14ac:dyDescent="0.35">
      <c r="A5606" s="116"/>
      <c r="C5606" s="116"/>
      <c r="D5606" s="116"/>
      <c r="M5606" s="116"/>
    </row>
    <row r="5607" spans="1:13" x14ac:dyDescent="0.35">
      <c r="A5607" s="116"/>
      <c r="C5607" s="116"/>
      <c r="D5607" s="116"/>
      <c r="M5607" s="116"/>
    </row>
    <row r="5608" spans="1:13" x14ac:dyDescent="0.35">
      <c r="A5608" s="116"/>
      <c r="C5608" s="116"/>
      <c r="D5608" s="116"/>
      <c r="M5608" s="116"/>
    </row>
    <row r="5609" spans="1:13" x14ac:dyDescent="0.35">
      <c r="A5609" s="116"/>
      <c r="C5609" s="116"/>
      <c r="D5609" s="116"/>
      <c r="M5609" s="116"/>
    </row>
    <row r="5610" spans="1:13" x14ac:dyDescent="0.35">
      <c r="A5610" s="116"/>
      <c r="C5610" s="116"/>
      <c r="D5610" s="116"/>
      <c r="M5610" s="116"/>
    </row>
    <row r="5611" spans="1:13" x14ac:dyDescent="0.35">
      <c r="A5611" s="116"/>
      <c r="C5611" s="116"/>
      <c r="D5611" s="116"/>
      <c r="M5611" s="116"/>
    </row>
    <row r="5612" spans="1:13" x14ac:dyDescent="0.35">
      <c r="A5612" s="116"/>
      <c r="C5612" s="116"/>
      <c r="D5612" s="116"/>
      <c r="M5612" s="116"/>
    </row>
    <row r="5613" spans="1:13" x14ac:dyDescent="0.35">
      <c r="A5613" s="116"/>
      <c r="C5613" s="116"/>
      <c r="D5613" s="116"/>
      <c r="M5613" s="116"/>
    </row>
    <row r="5614" spans="1:13" x14ac:dyDescent="0.35">
      <c r="A5614" s="116"/>
      <c r="C5614" s="116"/>
      <c r="D5614" s="116"/>
      <c r="M5614" s="116"/>
    </row>
    <row r="5615" spans="1:13" x14ac:dyDescent="0.35">
      <c r="A5615" s="116"/>
      <c r="C5615" s="116"/>
      <c r="D5615" s="116"/>
      <c r="M5615" s="116"/>
    </row>
    <row r="5616" spans="1:13" x14ac:dyDescent="0.35">
      <c r="A5616" s="116"/>
      <c r="C5616" s="116"/>
      <c r="D5616" s="116"/>
      <c r="M5616" s="116"/>
    </row>
    <row r="5617" spans="1:13" x14ac:dyDescent="0.35">
      <c r="A5617" s="116"/>
      <c r="C5617" s="116"/>
      <c r="D5617" s="116"/>
      <c r="M5617" s="116"/>
    </row>
    <row r="5618" spans="1:13" x14ac:dyDescent="0.35">
      <c r="A5618" s="116"/>
      <c r="C5618" s="116"/>
      <c r="D5618" s="116"/>
      <c r="M5618" s="116"/>
    </row>
    <row r="5619" spans="1:13" x14ac:dyDescent="0.35">
      <c r="A5619" s="116"/>
      <c r="C5619" s="116"/>
      <c r="D5619" s="116"/>
      <c r="M5619" s="116"/>
    </row>
    <row r="5620" spans="1:13" x14ac:dyDescent="0.35">
      <c r="A5620" s="116"/>
      <c r="C5620" s="116"/>
      <c r="D5620" s="116"/>
      <c r="M5620" s="116"/>
    </row>
    <row r="5621" spans="1:13" x14ac:dyDescent="0.35">
      <c r="A5621" s="116"/>
      <c r="C5621" s="116"/>
      <c r="D5621" s="116"/>
      <c r="M5621" s="116"/>
    </row>
    <row r="5622" spans="1:13" x14ac:dyDescent="0.35">
      <c r="A5622" s="116"/>
      <c r="C5622" s="116"/>
      <c r="D5622" s="116"/>
      <c r="M5622" s="116"/>
    </row>
    <row r="5623" spans="1:13" x14ac:dyDescent="0.35">
      <c r="A5623" s="116"/>
      <c r="C5623" s="116"/>
      <c r="D5623" s="116"/>
      <c r="M5623" s="116"/>
    </row>
    <row r="5624" spans="1:13" x14ac:dyDescent="0.35">
      <c r="A5624" s="116"/>
      <c r="C5624" s="116"/>
      <c r="D5624" s="116"/>
      <c r="M5624" s="116"/>
    </row>
    <row r="5625" spans="1:13" x14ac:dyDescent="0.35">
      <c r="A5625" s="116"/>
      <c r="C5625" s="116"/>
      <c r="D5625" s="116"/>
      <c r="M5625" s="116"/>
    </row>
    <row r="5626" spans="1:13" x14ac:dyDescent="0.35">
      <c r="A5626" s="116"/>
      <c r="C5626" s="116"/>
      <c r="D5626" s="116"/>
      <c r="M5626" s="116"/>
    </row>
    <row r="5627" spans="1:13" x14ac:dyDescent="0.35">
      <c r="A5627" s="116"/>
      <c r="C5627" s="116"/>
      <c r="D5627" s="116"/>
      <c r="M5627" s="116"/>
    </row>
    <row r="5628" spans="1:13" x14ac:dyDescent="0.35">
      <c r="A5628" s="116"/>
      <c r="C5628" s="116"/>
      <c r="D5628" s="116"/>
      <c r="M5628" s="116"/>
    </row>
    <row r="5629" spans="1:13" x14ac:dyDescent="0.35">
      <c r="A5629" s="116"/>
      <c r="C5629" s="116"/>
      <c r="D5629" s="116"/>
      <c r="M5629" s="116"/>
    </row>
    <row r="5630" spans="1:13" x14ac:dyDescent="0.35">
      <c r="A5630" s="116"/>
      <c r="C5630" s="116"/>
      <c r="D5630" s="116"/>
      <c r="M5630" s="116"/>
    </row>
    <row r="5631" spans="1:13" x14ac:dyDescent="0.35">
      <c r="A5631" s="116"/>
      <c r="C5631" s="116"/>
      <c r="D5631" s="116"/>
      <c r="M5631" s="116"/>
    </row>
    <row r="5632" spans="1:13" x14ac:dyDescent="0.35">
      <c r="A5632" s="116"/>
      <c r="C5632" s="116"/>
      <c r="D5632" s="116"/>
      <c r="M5632" s="116"/>
    </row>
    <row r="5633" spans="1:13" x14ac:dyDescent="0.35">
      <c r="A5633" s="116"/>
      <c r="C5633" s="116"/>
      <c r="D5633" s="116"/>
      <c r="M5633" s="116"/>
    </row>
    <row r="5634" spans="1:13" x14ac:dyDescent="0.35">
      <c r="A5634" s="116"/>
      <c r="C5634" s="116"/>
      <c r="D5634" s="116"/>
      <c r="M5634" s="116"/>
    </row>
    <row r="5635" spans="1:13" x14ac:dyDescent="0.35">
      <c r="A5635" s="116"/>
      <c r="C5635" s="116"/>
      <c r="D5635" s="116"/>
      <c r="M5635" s="116"/>
    </row>
    <row r="5636" spans="1:13" x14ac:dyDescent="0.35">
      <c r="A5636" s="116"/>
      <c r="C5636" s="116"/>
      <c r="D5636" s="116"/>
      <c r="M5636" s="116"/>
    </row>
    <row r="5637" spans="1:13" x14ac:dyDescent="0.35">
      <c r="A5637" s="116"/>
      <c r="C5637" s="116"/>
      <c r="D5637" s="116"/>
      <c r="M5637" s="116"/>
    </row>
    <row r="5638" spans="1:13" x14ac:dyDescent="0.35">
      <c r="A5638" s="116"/>
      <c r="C5638" s="116"/>
      <c r="D5638" s="116"/>
      <c r="M5638" s="116"/>
    </row>
    <row r="5639" spans="1:13" x14ac:dyDescent="0.35">
      <c r="A5639" s="116"/>
      <c r="C5639" s="116"/>
      <c r="D5639" s="116"/>
      <c r="M5639" s="116"/>
    </row>
    <row r="5640" spans="1:13" x14ac:dyDescent="0.35">
      <c r="A5640" s="116"/>
      <c r="C5640" s="116"/>
      <c r="D5640" s="116"/>
      <c r="M5640" s="116"/>
    </row>
    <row r="5641" spans="1:13" x14ac:dyDescent="0.35">
      <c r="A5641" s="116"/>
      <c r="C5641" s="116"/>
      <c r="D5641" s="116"/>
      <c r="M5641" s="116"/>
    </row>
    <row r="5642" spans="1:13" x14ac:dyDescent="0.35">
      <c r="A5642" s="116"/>
      <c r="C5642" s="116"/>
      <c r="D5642" s="116"/>
      <c r="M5642" s="116"/>
    </row>
    <row r="5643" spans="1:13" x14ac:dyDescent="0.35">
      <c r="A5643" s="116"/>
      <c r="C5643" s="116"/>
      <c r="D5643" s="116"/>
      <c r="M5643" s="116"/>
    </row>
    <row r="5644" spans="1:13" x14ac:dyDescent="0.35">
      <c r="A5644" s="116"/>
      <c r="C5644" s="116"/>
      <c r="D5644" s="116"/>
      <c r="M5644" s="116"/>
    </row>
    <row r="5645" spans="1:13" x14ac:dyDescent="0.35">
      <c r="A5645" s="116"/>
      <c r="C5645" s="116"/>
      <c r="D5645" s="116"/>
      <c r="M5645" s="116"/>
    </row>
    <row r="5646" spans="1:13" x14ac:dyDescent="0.35">
      <c r="A5646" s="116"/>
      <c r="C5646" s="116"/>
      <c r="D5646" s="116"/>
      <c r="M5646" s="116"/>
    </row>
    <row r="5647" spans="1:13" x14ac:dyDescent="0.35">
      <c r="A5647" s="116"/>
      <c r="C5647" s="116"/>
      <c r="D5647" s="116"/>
      <c r="M5647" s="116"/>
    </row>
    <row r="5648" spans="1:13" x14ac:dyDescent="0.35">
      <c r="A5648" s="116"/>
      <c r="C5648" s="116"/>
      <c r="D5648" s="116"/>
      <c r="M5648" s="116"/>
    </row>
    <row r="5649" spans="1:13" x14ac:dyDescent="0.35">
      <c r="A5649" s="116"/>
      <c r="C5649" s="116"/>
      <c r="D5649" s="116"/>
      <c r="M5649" s="116"/>
    </row>
    <row r="5650" spans="1:13" x14ac:dyDescent="0.35">
      <c r="A5650" s="116"/>
      <c r="C5650" s="116"/>
      <c r="D5650" s="116"/>
      <c r="M5650" s="116"/>
    </row>
    <row r="5651" spans="1:13" x14ac:dyDescent="0.35">
      <c r="A5651" s="116"/>
      <c r="C5651" s="116"/>
      <c r="D5651" s="116"/>
      <c r="M5651" s="116"/>
    </row>
    <row r="5652" spans="1:13" x14ac:dyDescent="0.35">
      <c r="A5652" s="116"/>
      <c r="C5652" s="116"/>
      <c r="D5652" s="116"/>
      <c r="M5652" s="116"/>
    </row>
    <row r="5653" spans="1:13" x14ac:dyDescent="0.35">
      <c r="A5653" s="116"/>
      <c r="C5653" s="116"/>
      <c r="D5653" s="116"/>
      <c r="M5653" s="116"/>
    </row>
    <row r="5654" spans="1:13" x14ac:dyDescent="0.35">
      <c r="A5654" s="116"/>
      <c r="C5654" s="116"/>
      <c r="D5654" s="116"/>
      <c r="M5654" s="116"/>
    </row>
    <row r="5655" spans="1:13" x14ac:dyDescent="0.35">
      <c r="A5655" s="116"/>
      <c r="C5655" s="116"/>
      <c r="D5655" s="116"/>
      <c r="M5655" s="116"/>
    </row>
    <row r="5656" spans="1:13" x14ac:dyDescent="0.35">
      <c r="A5656" s="116"/>
      <c r="C5656" s="116"/>
      <c r="D5656" s="116"/>
      <c r="M5656" s="116"/>
    </row>
    <row r="5657" spans="1:13" x14ac:dyDescent="0.35">
      <c r="A5657" s="116"/>
      <c r="C5657" s="116"/>
      <c r="D5657" s="116"/>
      <c r="M5657" s="116"/>
    </row>
    <row r="5658" spans="1:13" x14ac:dyDescent="0.35">
      <c r="A5658" s="116"/>
      <c r="C5658" s="116"/>
      <c r="D5658" s="116"/>
      <c r="M5658" s="116"/>
    </row>
    <row r="5659" spans="1:13" x14ac:dyDescent="0.35">
      <c r="A5659" s="116"/>
      <c r="C5659" s="116"/>
      <c r="D5659" s="116"/>
      <c r="M5659" s="116"/>
    </row>
    <row r="5660" spans="1:13" x14ac:dyDescent="0.35">
      <c r="A5660" s="116"/>
      <c r="C5660" s="116"/>
      <c r="D5660" s="116"/>
      <c r="M5660" s="116"/>
    </row>
    <row r="5661" spans="1:13" x14ac:dyDescent="0.35">
      <c r="A5661" s="116"/>
      <c r="C5661" s="116"/>
      <c r="D5661" s="116"/>
      <c r="M5661" s="116"/>
    </row>
    <row r="5662" spans="1:13" x14ac:dyDescent="0.35">
      <c r="A5662" s="116"/>
      <c r="C5662" s="116"/>
      <c r="D5662" s="116"/>
      <c r="M5662" s="116"/>
    </row>
    <row r="5663" spans="1:13" x14ac:dyDescent="0.35">
      <c r="A5663" s="116"/>
      <c r="C5663" s="116"/>
      <c r="D5663" s="116"/>
      <c r="M5663" s="116"/>
    </row>
    <row r="5664" spans="1:13" x14ac:dyDescent="0.35">
      <c r="A5664" s="116"/>
      <c r="C5664" s="116"/>
      <c r="D5664" s="116"/>
      <c r="M5664" s="116"/>
    </row>
    <row r="5665" spans="1:13" x14ac:dyDescent="0.35">
      <c r="A5665" s="116"/>
      <c r="C5665" s="116"/>
      <c r="D5665" s="116"/>
      <c r="M5665" s="116"/>
    </row>
    <row r="5666" spans="1:13" x14ac:dyDescent="0.35">
      <c r="A5666" s="116"/>
      <c r="C5666" s="116"/>
      <c r="D5666" s="116"/>
      <c r="M5666" s="116"/>
    </row>
    <row r="5667" spans="1:13" x14ac:dyDescent="0.35">
      <c r="A5667" s="116"/>
      <c r="C5667" s="116"/>
      <c r="D5667" s="116"/>
      <c r="M5667" s="116"/>
    </row>
    <row r="5668" spans="1:13" x14ac:dyDescent="0.35">
      <c r="A5668" s="116"/>
      <c r="C5668" s="116"/>
      <c r="D5668" s="116"/>
      <c r="M5668" s="116"/>
    </row>
    <row r="5669" spans="1:13" x14ac:dyDescent="0.35">
      <c r="A5669" s="116"/>
      <c r="C5669" s="116"/>
      <c r="D5669" s="116"/>
      <c r="M5669" s="116"/>
    </row>
    <row r="5670" spans="1:13" x14ac:dyDescent="0.35">
      <c r="A5670" s="116"/>
      <c r="C5670" s="116"/>
      <c r="D5670" s="116"/>
      <c r="M5670" s="116"/>
    </row>
    <row r="5671" spans="1:13" x14ac:dyDescent="0.35">
      <c r="A5671" s="116"/>
      <c r="C5671" s="116"/>
      <c r="D5671" s="116"/>
      <c r="M5671" s="116"/>
    </row>
    <row r="5672" spans="1:13" x14ac:dyDescent="0.35">
      <c r="A5672" s="116"/>
      <c r="C5672" s="116"/>
      <c r="D5672" s="116"/>
      <c r="M5672" s="116"/>
    </row>
    <row r="5673" spans="1:13" x14ac:dyDescent="0.35">
      <c r="A5673" s="116"/>
      <c r="C5673" s="116"/>
      <c r="D5673" s="116"/>
      <c r="M5673" s="116"/>
    </row>
    <row r="5674" spans="1:13" x14ac:dyDescent="0.35">
      <c r="A5674" s="116"/>
      <c r="C5674" s="116"/>
      <c r="D5674" s="116"/>
      <c r="M5674" s="116"/>
    </row>
    <row r="5675" spans="1:13" x14ac:dyDescent="0.35">
      <c r="A5675" s="116"/>
      <c r="C5675" s="116"/>
      <c r="D5675" s="116"/>
      <c r="M5675" s="116"/>
    </row>
    <row r="5676" spans="1:13" x14ac:dyDescent="0.35">
      <c r="A5676" s="116"/>
      <c r="C5676" s="116"/>
      <c r="D5676" s="116"/>
      <c r="M5676" s="116"/>
    </row>
    <row r="5677" spans="1:13" x14ac:dyDescent="0.35">
      <c r="A5677" s="116"/>
      <c r="C5677" s="116"/>
      <c r="D5677" s="116"/>
      <c r="M5677" s="116"/>
    </row>
    <row r="5678" spans="1:13" x14ac:dyDescent="0.35">
      <c r="A5678" s="116"/>
      <c r="C5678" s="116"/>
      <c r="D5678" s="116"/>
      <c r="M5678" s="116"/>
    </row>
    <row r="5679" spans="1:13" x14ac:dyDescent="0.35">
      <c r="A5679" s="116"/>
      <c r="C5679" s="116"/>
      <c r="D5679" s="116"/>
      <c r="M5679" s="116"/>
    </row>
    <row r="5680" spans="1:13" x14ac:dyDescent="0.35">
      <c r="A5680" s="116"/>
      <c r="C5680" s="116"/>
      <c r="D5680" s="116"/>
      <c r="M5680" s="116"/>
    </row>
    <row r="5681" spans="1:13" x14ac:dyDescent="0.35">
      <c r="A5681" s="116"/>
      <c r="C5681" s="116"/>
      <c r="D5681" s="116"/>
      <c r="M5681" s="116"/>
    </row>
    <row r="5682" spans="1:13" x14ac:dyDescent="0.35">
      <c r="A5682" s="116"/>
      <c r="C5682" s="116"/>
      <c r="D5682" s="116"/>
      <c r="M5682" s="116"/>
    </row>
    <row r="5683" spans="1:13" x14ac:dyDescent="0.35">
      <c r="A5683" s="116"/>
      <c r="C5683" s="116"/>
      <c r="D5683" s="116"/>
      <c r="M5683" s="116"/>
    </row>
    <row r="5684" spans="1:13" x14ac:dyDescent="0.35">
      <c r="A5684" s="116"/>
      <c r="C5684" s="116"/>
      <c r="D5684" s="116"/>
      <c r="M5684" s="116"/>
    </row>
    <row r="5685" spans="1:13" x14ac:dyDescent="0.35">
      <c r="A5685" s="116"/>
      <c r="C5685" s="116"/>
      <c r="D5685" s="116"/>
      <c r="M5685" s="116"/>
    </row>
    <row r="5686" spans="1:13" x14ac:dyDescent="0.35">
      <c r="A5686" s="116"/>
      <c r="C5686" s="116"/>
      <c r="D5686" s="116"/>
      <c r="M5686" s="116"/>
    </row>
    <row r="5687" spans="1:13" x14ac:dyDescent="0.35">
      <c r="A5687" s="116"/>
      <c r="C5687" s="116"/>
      <c r="D5687" s="116"/>
      <c r="M5687" s="116"/>
    </row>
    <row r="5688" spans="1:13" x14ac:dyDescent="0.35">
      <c r="A5688" s="116"/>
      <c r="C5688" s="116"/>
      <c r="D5688" s="116"/>
      <c r="M5688" s="116"/>
    </row>
    <row r="5689" spans="1:13" x14ac:dyDescent="0.35">
      <c r="A5689" s="116"/>
      <c r="C5689" s="116"/>
      <c r="D5689" s="116"/>
      <c r="M5689" s="116"/>
    </row>
    <row r="5690" spans="1:13" x14ac:dyDescent="0.35">
      <c r="A5690" s="116"/>
      <c r="C5690" s="116"/>
      <c r="D5690" s="116"/>
      <c r="M5690" s="116"/>
    </row>
    <row r="5691" spans="1:13" x14ac:dyDescent="0.35">
      <c r="A5691" s="116"/>
      <c r="C5691" s="116"/>
      <c r="D5691" s="116"/>
      <c r="M5691" s="116"/>
    </row>
    <row r="5692" spans="1:13" x14ac:dyDescent="0.35">
      <c r="A5692" s="116"/>
      <c r="C5692" s="116"/>
      <c r="D5692" s="116"/>
      <c r="M5692" s="116"/>
    </row>
    <row r="5693" spans="1:13" x14ac:dyDescent="0.35">
      <c r="A5693" s="116"/>
      <c r="C5693" s="116"/>
      <c r="D5693" s="116"/>
      <c r="M5693" s="116"/>
    </row>
    <row r="5694" spans="1:13" x14ac:dyDescent="0.35">
      <c r="A5694" s="116"/>
      <c r="C5694" s="116"/>
      <c r="D5694" s="116"/>
      <c r="M5694" s="116"/>
    </row>
    <row r="5695" spans="1:13" x14ac:dyDescent="0.35">
      <c r="A5695" s="116"/>
      <c r="C5695" s="116"/>
      <c r="D5695" s="116"/>
      <c r="M5695" s="116"/>
    </row>
    <row r="5696" spans="1:13" x14ac:dyDescent="0.35">
      <c r="A5696" s="116"/>
      <c r="C5696" s="116"/>
      <c r="D5696" s="116"/>
      <c r="M5696" s="116"/>
    </row>
    <row r="5697" spans="1:13" x14ac:dyDescent="0.35">
      <c r="A5697" s="116"/>
      <c r="C5697" s="116"/>
      <c r="D5697" s="116"/>
      <c r="M5697" s="116"/>
    </row>
    <row r="5698" spans="1:13" x14ac:dyDescent="0.35">
      <c r="A5698" s="116"/>
      <c r="C5698" s="116"/>
      <c r="D5698" s="116"/>
      <c r="M5698" s="116"/>
    </row>
    <row r="5699" spans="1:13" x14ac:dyDescent="0.35">
      <c r="A5699" s="116"/>
      <c r="C5699" s="116"/>
      <c r="D5699" s="116"/>
      <c r="M5699" s="116"/>
    </row>
    <row r="5700" spans="1:13" x14ac:dyDescent="0.35">
      <c r="A5700" s="116"/>
      <c r="C5700" s="116"/>
      <c r="D5700" s="116"/>
      <c r="M5700" s="116"/>
    </row>
    <row r="5701" spans="1:13" x14ac:dyDescent="0.35">
      <c r="A5701" s="116"/>
      <c r="C5701" s="116"/>
      <c r="D5701" s="116"/>
      <c r="M5701" s="116"/>
    </row>
    <row r="5702" spans="1:13" x14ac:dyDescent="0.35">
      <c r="A5702" s="116"/>
      <c r="C5702" s="116"/>
      <c r="D5702" s="116"/>
      <c r="M5702" s="116"/>
    </row>
    <row r="5703" spans="1:13" x14ac:dyDescent="0.35">
      <c r="A5703" s="116"/>
      <c r="C5703" s="116"/>
      <c r="D5703" s="116"/>
      <c r="M5703" s="116"/>
    </row>
    <row r="5704" spans="1:13" x14ac:dyDescent="0.35">
      <c r="A5704" s="116"/>
      <c r="C5704" s="116"/>
      <c r="D5704" s="116"/>
      <c r="M5704" s="116"/>
    </row>
    <row r="5705" spans="1:13" x14ac:dyDescent="0.35">
      <c r="A5705" s="116"/>
      <c r="C5705" s="116"/>
      <c r="D5705" s="116"/>
      <c r="M5705" s="116"/>
    </row>
    <row r="5706" spans="1:13" x14ac:dyDescent="0.35">
      <c r="A5706" s="116"/>
      <c r="C5706" s="116"/>
      <c r="D5706" s="116"/>
      <c r="M5706" s="116"/>
    </row>
    <row r="5707" spans="1:13" x14ac:dyDescent="0.35">
      <c r="A5707" s="116"/>
      <c r="C5707" s="116"/>
      <c r="D5707" s="116"/>
      <c r="M5707" s="116"/>
    </row>
    <row r="5708" spans="1:13" x14ac:dyDescent="0.35">
      <c r="A5708" s="116"/>
      <c r="C5708" s="116"/>
      <c r="D5708" s="116"/>
      <c r="M5708" s="116"/>
    </row>
    <row r="5709" spans="1:13" x14ac:dyDescent="0.35">
      <c r="A5709" s="116"/>
      <c r="C5709" s="116"/>
      <c r="D5709" s="116"/>
      <c r="M5709" s="116"/>
    </row>
    <row r="5710" spans="1:13" x14ac:dyDescent="0.35">
      <c r="A5710" s="116"/>
      <c r="C5710" s="116"/>
      <c r="D5710" s="116"/>
      <c r="M5710" s="116"/>
    </row>
    <row r="5711" spans="1:13" x14ac:dyDescent="0.35">
      <c r="A5711" s="116"/>
      <c r="C5711" s="116"/>
      <c r="D5711" s="116"/>
      <c r="M5711" s="116"/>
    </row>
    <row r="5712" spans="1:13" x14ac:dyDescent="0.35">
      <c r="A5712" s="116"/>
      <c r="C5712" s="116"/>
      <c r="D5712" s="116"/>
      <c r="M5712" s="116"/>
    </row>
    <row r="5713" spans="1:13" x14ac:dyDescent="0.35">
      <c r="A5713" s="116"/>
      <c r="C5713" s="116"/>
      <c r="D5713" s="116"/>
      <c r="M5713" s="116"/>
    </row>
    <row r="5714" spans="1:13" x14ac:dyDescent="0.35">
      <c r="A5714" s="116"/>
      <c r="C5714" s="116"/>
      <c r="D5714" s="116"/>
      <c r="M5714" s="116"/>
    </row>
    <row r="5715" spans="1:13" x14ac:dyDescent="0.35">
      <c r="A5715" s="116"/>
      <c r="C5715" s="116"/>
      <c r="D5715" s="116"/>
      <c r="M5715" s="116"/>
    </row>
    <row r="5716" spans="1:13" x14ac:dyDescent="0.35">
      <c r="A5716" s="116"/>
      <c r="C5716" s="116"/>
      <c r="D5716" s="116"/>
      <c r="M5716" s="116"/>
    </row>
    <row r="5717" spans="1:13" x14ac:dyDescent="0.35">
      <c r="A5717" s="116"/>
      <c r="C5717" s="116"/>
      <c r="D5717" s="116"/>
      <c r="M5717" s="116"/>
    </row>
    <row r="5718" spans="1:13" x14ac:dyDescent="0.35">
      <c r="A5718" s="116"/>
      <c r="C5718" s="116"/>
      <c r="D5718" s="116"/>
      <c r="M5718" s="116"/>
    </row>
    <row r="5719" spans="1:13" x14ac:dyDescent="0.35">
      <c r="A5719" s="116"/>
      <c r="C5719" s="116"/>
      <c r="D5719" s="116"/>
      <c r="M5719" s="116"/>
    </row>
    <row r="5720" spans="1:13" x14ac:dyDescent="0.35">
      <c r="A5720" s="116"/>
      <c r="C5720" s="116"/>
      <c r="D5720" s="116"/>
      <c r="M5720" s="116"/>
    </row>
    <row r="5721" spans="1:13" x14ac:dyDescent="0.35">
      <c r="A5721" s="116"/>
      <c r="C5721" s="116"/>
      <c r="D5721" s="116"/>
      <c r="M5721" s="116"/>
    </row>
    <row r="5722" spans="1:13" x14ac:dyDescent="0.35">
      <c r="A5722" s="116"/>
      <c r="C5722" s="116"/>
      <c r="D5722" s="116"/>
      <c r="M5722" s="116"/>
    </row>
    <row r="5723" spans="1:13" x14ac:dyDescent="0.35">
      <c r="A5723" s="116"/>
      <c r="C5723" s="116"/>
      <c r="D5723" s="116"/>
      <c r="M5723" s="116"/>
    </row>
    <row r="5724" spans="1:13" x14ac:dyDescent="0.35">
      <c r="A5724" s="116"/>
      <c r="C5724" s="116"/>
      <c r="D5724" s="116"/>
      <c r="M5724" s="116"/>
    </row>
    <row r="5725" spans="1:13" x14ac:dyDescent="0.35">
      <c r="A5725" s="116"/>
      <c r="C5725" s="116"/>
      <c r="D5725" s="116"/>
      <c r="M5725" s="116"/>
    </row>
    <row r="5726" spans="1:13" x14ac:dyDescent="0.35">
      <c r="A5726" s="116"/>
      <c r="C5726" s="116"/>
      <c r="D5726" s="116"/>
      <c r="M5726" s="116"/>
    </row>
    <row r="5727" spans="1:13" x14ac:dyDescent="0.35">
      <c r="A5727" s="116"/>
      <c r="C5727" s="116"/>
      <c r="D5727" s="116"/>
      <c r="M5727" s="116"/>
    </row>
    <row r="5728" spans="1:13" x14ac:dyDescent="0.35">
      <c r="A5728" s="116"/>
      <c r="C5728" s="116"/>
      <c r="D5728" s="116"/>
      <c r="M5728" s="116"/>
    </row>
    <row r="5729" spans="1:13" x14ac:dyDescent="0.35">
      <c r="A5729" s="116"/>
      <c r="C5729" s="116"/>
      <c r="D5729" s="116"/>
      <c r="M5729" s="116"/>
    </row>
    <row r="5730" spans="1:13" x14ac:dyDescent="0.35">
      <c r="A5730" s="116"/>
      <c r="C5730" s="116"/>
      <c r="D5730" s="116"/>
      <c r="M5730" s="116"/>
    </row>
    <row r="5731" spans="1:13" x14ac:dyDescent="0.35">
      <c r="A5731" s="116"/>
      <c r="C5731" s="116"/>
      <c r="D5731" s="116"/>
      <c r="M5731" s="116"/>
    </row>
    <row r="5732" spans="1:13" x14ac:dyDescent="0.35">
      <c r="A5732" s="116"/>
      <c r="C5732" s="116"/>
      <c r="D5732" s="116"/>
      <c r="M5732" s="116"/>
    </row>
    <row r="5733" spans="1:13" x14ac:dyDescent="0.35">
      <c r="A5733" s="116"/>
      <c r="C5733" s="116"/>
      <c r="D5733" s="116"/>
      <c r="M5733" s="116"/>
    </row>
    <row r="5734" spans="1:13" x14ac:dyDescent="0.35">
      <c r="A5734" s="116"/>
      <c r="C5734" s="116"/>
      <c r="D5734" s="116"/>
      <c r="M5734" s="116"/>
    </row>
    <row r="5735" spans="1:13" x14ac:dyDescent="0.35">
      <c r="A5735" s="116"/>
      <c r="C5735" s="116"/>
      <c r="D5735" s="116"/>
      <c r="M5735" s="116"/>
    </row>
    <row r="5736" spans="1:13" x14ac:dyDescent="0.35">
      <c r="A5736" s="116"/>
      <c r="C5736" s="116"/>
      <c r="D5736" s="116"/>
      <c r="M5736" s="116"/>
    </row>
    <row r="5737" spans="1:13" x14ac:dyDescent="0.35">
      <c r="A5737" s="116"/>
      <c r="C5737" s="116"/>
      <c r="D5737" s="116"/>
      <c r="M5737" s="116"/>
    </row>
    <row r="5738" spans="1:13" x14ac:dyDescent="0.35">
      <c r="A5738" s="116"/>
      <c r="C5738" s="116"/>
      <c r="D5738" s="116"/>
      <c r="M5738" s="116"/>
    </row>
    <row r="5739" spans="1:13" x14ac:dyDescent="0.35">
      <c r="A5739" s="116"/>
      <c r="C5739" s="116"/>
      <c r="D5739" s="116"/>
      <c r="M5739" s="116"/>
    </row>
    <row r="5740" spans="1:13" x14ac:dyDescent="0.35">
      <c r="A5740" s="116"/>
      <c r="C5740" s="116"/>
      <c r="D5740" s="116"/>
      <c r="M5740" s="116"/>
    </row>
    <row r="5741" spans="1:13" x14ac:dyDescent="0.35">
      <c r="A5741" s="116"/>
      <c r="C5741" s="116"/>
      <c r="D5741" s="116"/>
      <c r="M5741" s="116"/>
    </row>
    <row r="5742" spans="1:13" x14ac:dyDescent="0.35">
      <c r="A5742" s="116"/>
      <c r="C5742" s="116"/>
      <c r="D5742" s="116"/>
      <c r="M5742" s="116"/>
    </row>
    <row r="5743" spans="1:13" x14ac:dyDescent="0.35">
      <c r="A5743" s="116"/>
      <c r="C5743" s="116"/>
      <c r="D5743" s="116"/>
      <c r="M5743" s="116"/>
    </row>
    <row r="5744" spans="1:13" x14ac:dyDescent="0.35">
      <c r="A5744" s="116"/>
      <c r="C5744" s="116"/>
      <c r="D5744" s="116"/>
      <c r="M5744" s="116"/>
    </row>
    <row r="5745" spans="1:13" x14ac:dyDescent="0.35">
      <c r="A5745" s="116"/>
      <c r="C5745" s="116"/>
      <c r="D5745" s="116"/>
      <c r="M5745" s="116"/>
    </row>
    <row r="5746" spans="1:13" x14ac:dyDescent="0.35">
      <c r="A5746" s="116"/>
      <c r="C5746" s="116"/>
      <c r="D5746" s="116"/>
      <c r="M5746" s="116"/>
    </row>
    <row r="5747" spans="1:13" x14ac:dyDescent="0.35">
      <c r="A5747" s="116"/>
      <c r="C5747" s="116"/>
      <c r="D5747" s="116"/>
      <c r="M5747" s="116"/>
    </row>
    <row r="5748" spans="1:13" x14ac:dyDescent="0.35">
      <c r="A5748" s="116"/>
      <c r="C5748" s="116"/>
      <c r="D5748" s="116"/>
      <c r="M5748" s="116"/>
    </row>
    <row r="5749" spans="1:13" x14ac:dyDescent="0.35">
      <c r="A5749" s="116"/>
      <c r="C5749" s="116"/>
      <c r="D5749" s="116"/>
      <c r="M5749" s="116"/>
    </row>
    <row r="5750" spans="1:13" x14ac:dyDescent="0.35">
      <c r="A5750" s="116"/>
      <c r="C5750" s="116"/>
      <c r="D5750" s="116"/>
      <c r="M5750" s="116"/>
    </row>
    <row r="5751" spans="1:13" x14ac:dyDescent="0.35">
      <c r="A5751" s="116"/>
      <c r="C5751" s="116"/>
      <c r="D5751" s="116"/>
      <c r="M5751" s="116"/>
    </row>
    <row r="5752" spans="1:13" x14ac:dyDescent="0.35">
      <c r="A5752" s="116"/>
      <c r="C5752" s="116"/>
      <c r="D5752" s="116"/>
      <c r="M5752" s="116"/>
    </row>
    <row r="5753" spans="1:13" x14ac:dyDescent="0.35">
      <c r="A5753" s="116"/>
      <c r="C5753" s="116"/>
      <c r="D5753" s="116"/>
      <c r="M5753" s="116"/>
    </row>
    <row r="5754" spans="1:13" x14ac:dyDescent="0.35">
      <c r="A5754" s="116"/>
      <c r="C5754" s="116"/>
      <c r="D5754" s="116"/>
      <c r="M5754" s="116"/>
    </row>
    <row r="5755" spans="1:13" x14ac:dyDescent="0.35">
      <c r="A5755" s="116"/>
      <c r="C5755" s="116"/>
      <c r="D5755" s="116"/>
      <c r="M5755" s="116"/>
    </row>
    <row r="5756" spans="1:13" x14ac:dyDescent="0.35">
      <c r="A5756" s="116"/>
      <c r="C5756" s="116"/>
      <c r="D5756" s="116"/>
      <c r="M5756" s="116"/>
    </row>
    <row r="5757" spans="1:13" x14ac:dyDescent="0.35">
      <c r="A5757" s="116"/>
      <c r="C5757" s="116"/>
      <c r="D5757" s="116"/>
      <c r="M5757" s="116"/>
    </row>
    <row r="5758" spans="1:13" x14ac:dyDescent="0.35">
      <c r="A5758" s="116"/>
      <c r="C5758" s="116"/>
      <c r="D5758" s="116"/>
      <c r="M5758" s="116"/>
    </row>
    <row r="5759" spans="1:13" x14ac:dyDescent="0.35">
      <c r="A5759" s="116"/>
      <c r="C5759" s="116"/>
      <c r="D5759" s="116"/>
      <c r="M5759" s="116"/>
    </row>
    <row r="5760" spans="1:13" x14ac:dyDescent="0.35">
      <c r="A5760" s="116"/>
      <c r="C5760" s="116"/>
      <c r="D5760" s="116"/>
      <c r="M5760" s="116"/>
    </row>
    <row r="5761" spans="1:13" x14ac:dyDescent="0.35">
      <c r="A5761" s="116"/>
      <c r="C5761" s="116"/>
      <c r="D5761" s="116"/>
      <c r="M5761" s="116"/>
    </row>
    <row r="5762" spans="1:13" x14ac:dyDescent="0.35">
      <c r="A5762" s="116"/>
      <c r="C5762" s="116"/>
      <c r="D5762" s="116"/>
      <c r="M5762" s="116"/>
    </row>
    <row r="5763" spans="1:13" x14ac:dyDescent="0.35">
      <c r="A5763" s="116"/>
      <c r="C5763" s="116"/>
      <c r="D5763" s="116"/>
      <c r="M5763" s="116"/>
    </row>
    <row r="5764" spans="1:13" x14ac:dyDescent="0.35">
      <c r="A5764" s="116"/>
      <c r="C5764" s="116"/>
      <c r="D5764" s="116"/>
      <c r="M5764" s="116"/>
    </row>
    <row r="5765" spans="1:13" x14ac:dyDescent="0.35">
      <c r="A5765" s="116"/>
      <c r="C5765" s="116"/>
      <c r="D5765" s="116"/>
      <c r="M5765" s="116"/>
    </row>
    <row r="5766" spans="1:13" x14ac:dyDescent="0.35">
      <c r="A5766" s="116"/>
      <c r="C5766" s="116"/>
      <c r="D5766" s="116"/>
      <c r="M5766" s="116"/>
    </row>
    <row r="5767" spans="1:13" x14ac:dyDescent="0.35">
      <c r="A5767" s="116"/>
      <c r="C5767" s="116"/>
      <c r="D5767" s="116"/>
      <c r="M5767" s="116"/>
    </row>
    <row r="5768" spans="1:13" x14ac:dyDescent="0.35">
      <c r="A5768" s="116"/>
      <c r="C5768" s="116"/>
      <c r="D5768" s="116"/>
      <c r="M5768" s="116"/>
    </row>
    <row r="5769" spans="1:13" x14ac:dyDescent="0.35">
      <c r="A5769" s="116"/>
      <c r="C5769" s="116"/>
      <c r="D5769" s="116"/>
      <c r="M5769" s="116"/>
    </row>
    <row r="5770" spans="1:13" x14ac:dyDescent="0.35">
      <c r="A5770" s="116"/>
      <c r="C5770" s="116"/>
      <c r="D5770" s="116"/>
      <c r="M5770" s="116"/>
    </row>
    <row r="5771" spans="1:13" x14ac:dyDescent="0.35">
      <c r="A5771" s="116"/>
      <c r="C5771" s="116"/>
      <c r="D5771" s="116"/>
      <c r="M5771" s="116"/>
    </row>
    <row r="5772" spans="1:13" x14ac:dyDescent="0.35">
      <c r="A5772" s="116"/>
      <c r="C5772" s="116"/>
      <c r="D5772" s="116"/>
      <c r="M5772" s="116"/>
    </row>
    <row r="5773" spans="1:13" x14ac:dyDescent="0.35">
      <c r="A5773" s="116"/>
      <c r="C5773" s="116"/>
      <c r="D5773" s="116"/>
      <c r="M5773" s="116"/>
    </row>
    <row r="5774" spans="1:13" x14ac:dyDescent="0.35">
      <c r="A5774" s="116"/>
      <c r="C5774" s="116"/>
      <c r="D5774" s="116"/>
      <c r="M5774" s="116"/>
    </row>
    <row r="5775" spans="1:13" x14ac:dyDescent="0.35">
      <c r="A5775" s="116"/>
      <c r="C5775" s="116"/>
      <c r="D5775" s="116"/>
      <c r="M5775" s="116"/>
    </row>
    <row r="5776" spans="1:13" x14ac:dyDescent="0.35">
      <c r="A5776" s="116"/>
      <c r="C5776" s="116"/>
      <c r="D5776" s="116"/>
      <c r="M5776" s="116"/>
    </row>
    <row r="5777" spans="1:13" x14ac:dyDescent="0.35">
      <c r="A5777" s="116"/>
      <c r="C5777" s="116"/>
      <c r="D5777" s="116"/>
      <c r="M5777" s="116"/>
    </row>
    <row r="5778" spans="1:13" x14ac:dyDescent="0.35">
      <c r="A5778" s="116"/>
      <c r="C5778" s="116"/>
      <c r="D5778" s="116"/>
      <c r="M5778" s="116"/>
    </row>
    <row r="5779" spans="1:13" x14ac:dyDescent="0.35">
      <c r="A5779" s="116"/>
      <c r="C5779" s="116"/>
      <c r="D5779" s="116"/>
      <c r="M5779" s="116"/>
    </row>
    <row r="5780" spans="1:13" x14ac:dyDescent="0.35">
      <c r="A5780" s="116"/>
      <c r="C5780" s="116"/>
      <c r="D5780" s="116"/>
      <c r="M5780" s="116"/>
    </row>
    <row r="5781" spans="1:13" x14ac:dyDescent="0.35">
      <c r="A5781" s="116"/>
      <c r="C5781" s="116"/>
      <c r="D5781" s="116"/>
      <c r="M5781" s="116"/>
    </row>
    <row r="5782" spans="1:13" x14ac:dyDescent="0.35">
      <c r="A5782" s="116"/>
      <c r="C5782" s="116"/>
      <c r="D5782" s="116"/>
      <c r="M5782" s="116"/>
    </row>
    <row r="5783" spans="1:13" x14ac:dyDescent="0.35">
      <c r="A5783" s="116"/>
      <c r="C5783" s="116"/>
      <c r="D5783" s="116"/>
      <c r="M5783" s="116"/>
    </row>
    <row r="5784" spans="1:13" x14ac:dyDescent="0.35">
      <c r="A5784" s="116"/>
      <c r="C5784" s="116"/>
      <c r="D5784" s="116"/>
      <c r="M5784" s="116"/>
    </row>
    <row r="5785" spans="1:13" x14ac:dyDescent="0.35">
      <c r="A5785" s="116"/>
      <c r="C5785" s="116"/>
      <c r="D5785" s="116"/>
      <c r="M5785" s="116"/>
    </row>
    <row r="5786" spans="1:13" x14ac:dyDescent="0.35">
      <c r="A5786" s="116"/>
      <c r="C5786" s="116"/>
      <c r="D5786" s="116"/>
      <c r="M5786" s="116"/>
    </row>
    <row r="5787" spans="1:13" x14ac:dyDescent="0.35">
      <c r="A5787" s="116"/>
      <c r="C5787" s="116"/>
      <c r="D5787" s="116"/>
      <c r="M5787" s="116"/>
    </row>
    <row r="5788" spans="1:13" x14ac:dyDescent="0.35">
      <c r="A5788" s="116"/>
      <c r="C5788" s="116"/>
      <c r="D5788" s="116"/>
      <c r="M5788" s="116"/>
    </row>
    <row r="5789" spans="1:13" x14ac:dyDescent="0.35">
      <c r="A5789" s="116"/>
      <c r="C5789" s="116"/>
      <c r="D5789" s="116"/>
      <c r="M5789" s="116"/>
    </row>
    <row r="5790" spans="1:13" x14ac:dyDescent="0.35">
      <c r="A5790" s="116"/>
      <c r="C5790" s="116"/>
      <c r="D5790" s="116"/>
      <c r="M5790" s="116"/>
    </row>
    <row r="5791" spans="1:13" x14ac:dyDescent="0.35">
      <c r="A5791" s="116"/>
      <c r="C5791" s="116"/>
      <c r="D5791" s="116"/>
      <c r="M5791" s="116"/>
    </row>
    <row r="5792" spans="1:13" x14ac:dyDescent="0.35">
      <c r="A5792" s="116"/>
      <c r="C5792" s="116"/>
      <c r="D5792" s="116"/>
      <c r="M5792" s="116"/>
    </row>
    <row r="5793" spans="1:13" x14ac:dyDescent="0.35">
      <c r="A5793" s="116"/>
      <c r="C5793" s="116"/>
      <c r="D5793" s="116"/>
      <c r="M5793" s="116"/>
    </row>
    <row r="5794" spans="1:13" x14ac:dyDescent="0.35">
      <c r="A5794" s="116"/>
      <c r="C5794" s="116"/>
      <c r="D5794" s="116"/>
      <c r="M5794" s="116"/>
    </row>
    <row r="5795" spans="1:13" x14ac:dyDescent="0.35">
      <c r="A5795" s="116"/>
      <c r="C5795" s="116"/>
      <c r="D5795" s="116"/>
      <c r="M5795" s="116"/>
    </row>
    <row r="5796" spans="1:13" x14ac:dyDescent="0.35">
      <c r="A5796" s="116"/>
      <c r="C5796" s="116"/>
      <c r="D5796" s="116"/>
      <c r="M5796" s="116"/>
    </row>
    <row r="5797" spans="1:13" x14ac:dyDescent="0.35">
      <c r="A5797" s="116"/>
      <c r="C5797" s="116"/>
      <c r="D5797" s="116"/>
      <c r="M5797" s="116"/>
    </row>
    <row r="5798" spans="1:13" x14ac:dyDescent="0.35">
      <c r="A5798" s="116"/>
      <c r="C5798" s="116"/>
      <c r="D5798" s="116"/>
      <c r="M5798" s="116"/>
    </row>
    <row r="5799" spans="1:13" x14ac:dyDescent="0.35">
      <c r="A5799" s="116"/>
      <c r="C5799" s="116"/>
      <c r="D5799" s="116"/>
      <c r="M5799" s="116"/>
    </row>
    <row r="5800" spans="1:13" x14ac:dyDescent="0.35">
      <c r="A5800" s="116"/>
      <c r="C5800" s="116"/>
      <c r="D5800" s="116"/>
      <c r="M5800" s="116"/>
    </row>
    <row r="5801" spans="1:13" x14ac:dyDescent="0.35">
      <c r="A5801" s="116"/>
      <c r="C5801" s="116"/>
      <c r="D5801" s="116"/>
      <c r="M5801" s="116"/>
    </row>
    <row r="5802" spans="1:13" x14ac:dyDescent="0.35">
      <c r="A5802" s="116"/>
      <c r="C5802" s="116"/>
      <c r="D5802" s="116"/>
      <c r="M5802" s="116"/>
    </row>
    <row r="5803" spans="1:13" x14ac:dyDescent="0.35">
      <c r="A5803" s="116"/>
      <c r="C5803" s="116"/>
      <c r="D5803" s="116"/>
      <c r="M5803" s="116"/>
    </row>
    <row r="5804" spans="1:13" x14ac:dyDescent="0.35">
      <c r="A5804" s="116"/>
      <c r="C5804" s="116"/>
      <c r="D5804" s="116"/>
      <c r="M5804" s="116"/>
    </row>
    <row r="5805" spans="1:13" x14ac:dyDescent="0.35">
      <c r="A5805" s="116"/>
      <c r="C5805" s="116"/>
      <c r="D5805" s="116"/>
      <c r="M5805" s="116"/>
    </row>
    <row r="5806" spans="1:13" x14ac:dyDescent="0.35">
      <c r="A5806" s="116"/>
      <c r="C5806" s="116"/>
      <c r="D5806" s="116"/>
      <c r="M5806" s="116"/>
    </row>
    <row r="5807" spans="1:13" x14ac:dyDescent="0.35">
      <c r="A5807" s="116"/>
      <c r="C5807" s="116"/>
      <c r="D5807" s="116"/>
      <c r="M5807" s="116"/>
    </row>
    <row r="5808" spans="1:13" x14ac:dyDescent="0.35">
      <c r="A5808" s="116"/>
      <c r="C5808" s="116"/>
      <c r="D5808" s="116"/>
      <c r="M5808" s="116"/>
    </row>
    <row r="5809" spans="1:13" x14ac:dyDescent="0.35">
      <c r="A5809" s="116"/>
      <c r="C5809" s="116"/>
      <c r="D5809" s="116"/>
      <c r="M5809" s="116"/>
    </row>
    <row r="5810" spans="1:13" x14ac:dyDescent="0.35">
      <c r="A5810" s="116"/>
      <c r="C5810" s="116"/>
      <c r="D5810" s="116"/>
      <c r="M5810" s="116"/>
    </row>
    <row r="5811" spans="1:13" x14ac:dyDescent="0.35">
      <c r="A5811" s="116"/>
      <c r="C5811" s="116"/>
      <c r="D5811" s="116"/>
      <c r="M5811" s="116"/>
    </row>
    <row r="5812" spans="1:13" x14ac:dyDescent="0.35">
      <c r="A5812" s="116"/>
      <c r="C5812" s="116"/>
      <c r="D5812" s="116"/>
      <c r="M5812" s="116"/>
    </row>
    <row r="5813" spans="1:13" x14ac:dyDescent="0.35">
      <c r="A5813" s="116"/>
      <c r="C5813" s="116"/>
      <c r="D5813" s="116"/>
      <c r="M5813" s="116"/>
    </row>
    <row r="5814" spans="1:13" x14ac:dyDescent="0.35">
      <c r="A5814" s="116"/>
      <c r="C5814" s="116"/>
      <c r="D5814" s="116"/>
      <c r="M5814" s="116"/>
    </row>
    <row r="5815" spans="1:13" x14ac:dyDescent="0.35">
      <c r="A5815" s="116"/>
      <c r="C5815" s="116"/>
      <c r="D5815" s="116"/>
      <c r="M5815" s="116"/>
    </row>
    <row r="5816" spans="1:13" x14ac:dyDescent="0.35">
      <c r="A5816" s="116"/>
      <c r="C5816" s="116"/>
      <c r="D5816" s="116"/>
      <c r="M5816" s="116"/>
    </row>
    <row r="5817" spans="1:13" x14ac:dyDescent="0.35">
      <c r="A5817" s="116"/>
      <c r="C5817" s="116"/>
      <c r="D5817" s="116"/>
      <c r="M5817" s="116"/>
    </row>
    <row r="5818" spans="1:13" x14ac:dyDescent="0.35">
      <c r="A5818" s="116"/>
      <c r="C5818" s="116"/>
      <c r="D5818" s="116"/>
      <c r="M5818" s="116"/>
    </row>
    <row r="5819" spans="1:13" x14ac:dyDescent="0.35">
      <c r="A5819" s="116"/>
      <c r="C5819" s="116"/>
      <c r="D5819" s="116"/>
      <c r="M5819" s="116"/>
    </row>
    <row r="5820" spans="1:13" x14ac:dyDescent="0.35">
      <c r="A5820" s="116"/>
      <c r="C5820" s="116"/>
      <c r="D5820" s="116"/>
      <c r="M5820" s="116"/>
    </row>
    <row r="5821" spans="1:13" x14ac:dyDescent="0.35">
      <c r="A5821" s="116"/>
      <c r="C5821" s="116"/>
      <c r="D5821" s="116"/>
      <c r="M5821" s="116"/>
    </row>
    <row r="5822" spans="1:13" x14ac:dyDescent="0.35">
      <c r="A5822" s="116"/>
      <c r="C5822" s="116"/>
      <c r="D5822" s="116"/>
      <c r="M5822" s="116"/>
    </row>
    <row r="5823" spans="1:13" x14ac:dyDescent="0.35">
      <c r="A5823" s="116"/>
      <c r="C5823" s="116"/>
      <c r="D5823" s="116"/>
      <c r="M5823" s="116"/>
    </row>
    <row r="5824" spans="1:13" x14ac:dyDescent="0.35">
      <c r="A5824" s="116"/>
      <c r="C5824" s="116"/>
      <c r="D5824" s="116"/>
      <c r="M5824" s="116"/>
    </row>
    <row r="5825" spans="1:13" x14ac:dyDescent="0.35">
      <c r="A5825" s="116"/>
      <c r="C5825" s="116"/>
      <c r="D5825" s="116"/>
      <c r="M5825" s="116"/>
    </row>
    <row r="5826" spans="1:13" x14ac:dyDescent="0.35">
      <c r="A5826" s="116"/>
      <c r="C5826" s="116"/>
      <c r="D5826" s="116"/>
      <c r="M5826" s="116"/>
    </row>
    <row r="5827" spans="1:13" x14ac:dyDescent="0.35">
      <c r="A5827" s="116"/>
      <c r="C5827" s="116"/>
      <c r="D5827" s="116"/>
      <c r="M5827" s="116"/>
    </row>
    <row r="5828" spans="1:13" x14ac:dyDescent="0.35">
      <c r="A5828" s="116"/>
      <c r="C5828" s="116"/>
      <c r="D5828" s="116"/>
      <c r="M5828" s="116"/>
    </row>
    <row r="5829" spans="1:13" x14ac:dyDescent="0.35">
      <c r="A5829" s="116"/>
      <c r="C5829" s="116"/>
      <c r="D5829" s="116"/>
      <c r="M5829" s="116"/>
    </row>
    <row r="5830" spans="1:13" x14ac:dyDescent="0.35">
      <c r="A5830" s="116"/>
      <c r="C5830" s="116"/>
      <c r="D5830" s="116"/>
      <c r="M5830" s="116"/>
    </row>
    <row r="5831" spans="1:13" x14ac:dyDescent="0.35">
      <c r="A5831" s="116"/>
      <c r="C5831" s="116"/>
      <c r="D5831" s="116"/>
      <c r="M5831" s="116"/>
    </row>
    <row r="5832" spans="1:13" x14ac:dyDescent="0.35">
      <c r="A5832" s="116"/>
      <c r="C5832" s="116"/>
      <c r="D5832" s="116"/>
      <c r="M5832" s="116"/>
    </row>
    <row r="5833" spans="1:13" x14ac:dyDescent="0.35">
      <c r="A5833" s="116"/>
      <c r="C5833" s="116"/>
      <c r="D5833" s="116"/>
      <c r="M5833" s="116"/>
    </row>
    <row r="5834" spans="1:13" x14ac:dyDescent="0.35">
      <c r="A5834" s="116"/>
      <c r="C5834" s="116"/>
      <c r="D5834" s="116"/>
      <c r="M5834" s="116"/>
    </row>
    <row r="5835" spans="1:13" x14ac:dyDescent="0.35">
      <c r="A5835" s="116"/>
      <c r="C5835" s="116"/>
      <c r="D5835" s="116"/>
      <c r="M5835" s="116"/>
    </row>
    <row r="5836" spans="1:13" x14ac:dyDescent="0.35">
      <c r="A5836" s="116"/>
      <c r="C5836" s="116"/>
      <c r="D5836" s="116"/>
      <c r="M5836" s="116"/>
    </row>
    <row r="5837" spans="1:13" x14ac:dyDescent="0.35">
      <c r="A5837" s="116"/>
      <c r="C5837" s="116"/>
      <c r="D5837" s="116"/>
      <c r="M5837" s="116"/>
    </row>
    <row r="5838" spans="1:13" x14ac:dyDescent="0.35">
      <c r="A5838" s="116"/>
      <c r="C5838" s="116"/>
      <c r="D5838" s="116"/>
      <c r="M5838" s="116"/>
    </row>
    <row r="5839" spans="1:13" x14ac:dyDescent="0.35">
      <c r="A5839" s="116"/>
      <c r="C5839" s="116"/>
      <c r="D5839" s="116"/>
      <c r="M5839" s="116"/>
    </row>
    <row r="5840" spans="1:13" x14ac:dyDescent="0.35">
      <c r="A5840" s="116"/>
      <c r="C5840" s="116"/>
      <c r="D5840" s="116"/>
      <c r="M5840" s="116"/>
    </row>
    <row r="5841" spans="1:13" x14ac:dyDescent="0.35">
      <c r="A5841" s="116"/>
      <c r="C5841" s="116"/>
      <c r="D5841" s="116"/>
      <c r="M5841" s="116"/>
    </row>
    <row r="5842" spans="1:13" x14ac:dyDescent="0.35">
      <c r="A5842" s="116"/>
      <c r="C5842" s="116"/>
      <c r="D5842" s="116"/>
      <c r="M5842" s="116"/>
    </row>
    <row r="5843" spans="1:13" x14ac:dyDescent="0.35">
      <c r="A5843" s="116"/>
      <c r="C5843" s="116"/>
      <c r="D5843" s="116"/>
      <c r="M5843" s="116"/>
    </row>
    <row r="5844" spans="1:13" x14ac:dyDescent="0.35">
      <c r="A5844" s="116"/>
      <c r="C5844" s="116"/>
      <c r="D5844" s="116"/>
      <c r="M5844" s="116"/>
    </row>
    <row r="5845" spans="1:13" x14ac:dyDescent="0.35">
      <c r="A5845" s="116"/>
      <c r="C5845" s="116"/>
      <c r="D5845" s="116"/>
      <c r="M5845" s="116"/>
    </row>
    <row r="5846" spans="1:13" x14ac:dyDescent="0.35">
      <c r="A5846" s="116"/>
      <c r="C5846" s="116"/>
      <c r="D5846" s="116"/>
      <c r="M5846" s="116"/>
    </row>
    <row r="5847" spans="1:13" x14ac:dyDescent="0.35">
      <c r="A5847" s="116"/>
      <c r="C5847" s="116"/>
      <c r="D5847" s="116"/>
      <c r="M5847" s="116"/>
    </row>
    <row r="5848" spans="1:13" x14ac:dyDescent="0.35">
      <c r="A5848" s="116"/>
      <c r="C5848" s="116"/>
      <c r="D5848" s="116"/>
      <c r="M5848" s="116"/>
    </row>
    <row r="5849" spans="1:13" x14ac:dyDescent="0.35">
      <c r="A5849" s="116"/>
      <c r="C5849" s="116"/>
      <c r="D5849" s="116"/>
      <c r="M5849" s="116"/>
    </row>
    <row r="5850" spans="1:13" x14ac:dyDescent="0.35">
      <c r="A5850" s="116"/>
      <c r="C5850" s="116"/>
      <c r="D5850" s="116"/>
      <c r="M5850" s="116"/>
    </row>
    <row r="5851" spans="1:13" x14ac:dyDescent="0.35">
      <c r="A5851" s="116"/>
      <c r="C5851" s="116"/>
      <c r="D5851" s="116"/>
      <c r="M5851" s="116"/>
    </row>
    <row r="5852" spans="1:13" x14ac:dyDescent="0.35">
      <c r="A5852" s="116"/>
      <c r="C5852" s="116"/>
      <c r="D5852" s="116"/>
      <c r="M5852" s="116"/>
    </row>
    <row r="5853" spans="1:13" x14ac:dyDescent="0.35">
      <c r="A5853" s="116"/>
      <c r="C5853" s="116"/>
      <c r="D5853" s="116"/>
      <c r="M5853" s="116"/>
    </row>
    <row r="5854" spans="1:13" x14ac:dyDescent="0.35">
      <c r="A5854" s="116"/>
      <c r="C5854" s="116"/>
      <c r="D5854" s="116"/>
      <c r="M5854" s="116"/>
    </row>
    <row r="5855" spans="1:13" x14ac:dyDescent="0.35">
      <c r="A5855" s="116"/>
      <c r="C5855" s="116"/>
      <c r="D5855" s="116"/>
      <c r="M5855" s="116"/>
    </row>
    <row r="5856" spans="1:13" x14ac:dyDescent="0.35">
      <c r="A5856" s="116"/>
      <c r="C5856" s="116"/>
      <c r="D5856" s="116"/>
      <c r="M5856" s="116"/>
    </row>
    <row r="5857" spans="1:13" x14ac:dyDescent="0.35">
      <c r="A5857" s="116"/>
      <c r="C5857" s="116"/>
      <c r="D5857" s="116"/>
      <c r="M5857" s="116"/>
    </row>
    <row r="5858" spans="1:13" x14ac:dyDescent="0.35">
      <c r="A5858" s="116"/>
      <c r="C5858" s="116"/>
      <c r="D5858" s="116"/>
      <c r="M5858" s="116"/>
    </row>
    <row r="5859" spans="1:13" x14ac:dyDescent="0.35">
      <c r="A5859" s="116"/>
      <c r="C5859" s="116"/>
      <c r="D5859" s="116"/>
      <c r="M5859" s="116"/>
    </row>
    <row r="5860" spans="1:13" x14ac:dyDescent="0.35">
      <c r="A5860" s="116"/>
      <c r="C5860" s="116"/>
      <c r="D5860" s="116"/>
      <c r="M5860" s="116"/>
    </row>
    <row r="5861" spans="1:13" x14ac:dyDescent="0.35">
      <c r="A5861" s="116"/>
      <c r="C5861" s="116"/>
      <c r="D5861" s="116"/>
      <c r="M5861" s="116"/>
    </row>
    <row r="5862" spans="1:13" x14ac:dyDescent="0.35">
      <c r="A5862" s="116"/>
      <c r="C5862" s="116"/>
      <c r="D5862" s="116"/>
      <c r="M5862" s="116"/>
    </row>
    <row r="5863" spans="1:13" x14ac:dyDescent="0.35">
      <c r="A5863" s="116"/>
      <c r="C5863" s="116"/>
      <c r="D5863" s="116"/>
      <c r="M5863" s="116"/>
    </row>
    <row r="5864" spans="1:13" x14ac:dyDescent="0.35">
      <c r="A5864" s="116"/>
      <c r="C5864" s="116"/>
      <c r="D5864" s="116"/>
      <c r="M5864" s="116"/>
    </row>
    <row r="5865" spans="1:13" x14ac:dyDescent="0.35">
      <c r="A5865" s="116"/>
      <c r="C5865" s="116"/>
      <c r="D5865" s="116"/>
      <c r="M5865" s="116"/>
    </row>
    <row r="5866" spans="1:13" x14ac:dyDescent="0.35">
      <c r="A5866" s="116"/>
      <c r="C5866" s="116"/>
      <c r="D5866" s="116"/>
      <c r="M5866" s="116"/>
    </row>
    <row r="5867" spans="1:13" x14ac:dyDescent="0.35">
      <c r="A5867" s="116"/>
      <c r="C5867" s="116"/>
      <c r="D5867" s="116"/>
      <c r="M5867" s="116"/>
    </row>
    <row r="5868" spans="1:13" x14ac:dyDescent="0.35">
      <c r="A5868" s="116"/>
      <c r="C5868" s="116"/>
      <c r="D5868" s="116"/>
      <c r="M5868" s="116"/>
    </row>
    <row r="5869" spans="1:13" x14ac:dyDescent="0.35">
      <c r="A5869" s="116"/>
      <c r="C5869" s="116"/>
      <c r="D5869" s="116"/>
      <c r="M5869" s="116"/>
    </row>
    <row r="5870" spans="1:13" x14ac:dyDescent="0.35">
      <c r="A5870" s="116"/>
      <c r="C5870" s="116"/>
      <c r="D5870" s="116"/>
      <c r="M5870" s="116"/>
    </row>
    <row r="5871" spans="1:13" x14ac:dyDescent="0.35">
      <c r="A5871" s="116"/>
      <c r="C5871" s="116"/>
      <c r="D5871" s="116"/>
      <c r="M5871" s="116"/>
    </row>
    <row r="5872" spans="1:13" x14ac:dyDescent="0.35">
      <c r="A5872" s="116"/>
      <c r="C5872" s="116"/>
      <c r="D5872" s="116"/>
      <c r="M5872" s="116"/>
    </row>
    <row r="5873" spans="1:13" x14ac:dyDescent="0.35">
      <c r="A5873" s="116"/>
      <c r="C5873" s="116"/>
      <c r="D5873" s="116"/>
      <c r="M5873" s="116"/>
    </row>
    <row r="5874" spans="1:13" x14ac:dyDescent="0.35">
      <c r="A5874" s="116"/>
      <c r="C5874" s="116"/>
      <c r="D5874" s="116"/>
      <c r="M5874" s="116"/>
    </row>
    <row r="5875" spans="1:13" x14ac:dyDescent="0.35">
      <c r="A5875" s="116"/>
      <c r="C5875" s="116"/>
      <c r="D5875" s="116"/>
      <c r="M5875" s="116"/>
    </row>
    <row r="5876" spans="1:13" x14ac:dyDescent="0.35">
      <c r="A5876" s="116"/>
      <c r="C5876" s="116"/>
      <c r="D5876" s="116"/>
      <c r="M5876" s="116"/>
    </row>
    <row r="5877" spans="1:13" x14ac:dyDescent="0.35">
      <c r="A5877" s="116"/>
      <c r="C5877" s="116"/>
      <c r="D5877" s="116"/>
      <c r="M5877" s="116"/>
    </row>
    <row r="5878" spans="1:13" x14ac:dyDescent="0.35">
      <c r="A5878" s="116"/>
      <c r="C5878" s="116"/>
      <c r="D5878" s="116"/>
      <c r="M5878" s="116"/>
    </row>
    <row r="5879" spans="1:13" x14ac:dyDescent="0.35">
      <c r="A5879" s="116"/>
      <c r="C5879" s="116"/>
      <c r="D5879" s="116"/>
      <c r="M5879" s="116"/>
    </row>
    <row r="5880" spans="1:13" x14ac:dyDescent="0.35">
      <c r="A5880" s="116"/>
      <c r="C5880" s="116"/>
      <c r="D5880" s="116"/>
      <c r="M5880" s="116"/>
    </row>
    <row r="5881" spans="1:13" x14ac:dyDescent="0.35">
      <c r="A5881" s="116"/>
      <c r="C5881" s="116"/>
      <c r="D5881" s="116"/>
      <c r="M5881" s="116"/>
    </row>
    <row r="5882" spans="1:13" x14ac:dyDescent="0.35">
      <c r="A5882" s="116"/>
      <c r="C5882" s="116"/>
      <c r="D5882" s="116"/>
      <c r="M5882" s="116"/>
    </row>
    <row r="5883" spans="1:13" x14ac:dyDescent="0.35">
      <c r="A5883" s="116"/>
      <c r="C5883" s="116"/>
      <c r="D5883" s="116"/>
      <c r="M5883" s="116"/>
    </row>
    <row r="5884" spans="1:13" x14ac:dyDescent="0.35">
      <c r="A5884" s="116"/>
      <c r="C5884" s="116"/>
      <c r="D5884" s="116"/>
      <c r="M5884" s="116"/>
    </row>
    <row r="5885" spans="1:13" x14ac:dyDescent="0.35">
      <c r="A5885" s="116"/>
      <c r="C5885" s="116"/>
      <c r="D5885" s="116"/>
      <c r="M5885" s="116"/>
    </row>
    <row r="5886" spans="1:13" x14ac:dyDescent="0.35">
      <c r="A5886" s="116"/>
      <c r="C5886" s="116"/>
      <c r="D5886" s="116"/>
      <c r="M5886" s="116"/>
    </row>
    <row r="5887" spans="1:13" x14ac:dyDescent="0.35">
      <c r="A5887" s="116"/>
      <c r="C5887" s="116"/>
      <c r="D5887" s="116"/>
      <c r="M5887" s="116"/>
    </row>
    <row r="5888" spans="1:13" x14ac:dyDescent="0.35">
      <c r="A5888" s="116"/>
      <c r="C5888" s="116"/>
      <c r="D5888" s="116"/>
      <c r="M5888" s="116"/>
    </row>
    <row r="5889" spans="1:13" x14ac:dyDescent="0.35">
      <c r="A5889" s="116"/>
      <c r="C5889" s="116"/>
      <c r="D5889" s="116"/>
      <c r="M5889" s="116"/>
    </row>
    <row r="5890" spans="1:13" x14ac:dyDescent="0.35">
      <c r="A5890" s="116"/>
      <c r="C5890" s="116"/>
      <c r="D5890" s="116"/>
      <c r="M5890" s="116"/>
    </row>
    <row r="5891" spans="1:13" x14ac:dyDescent="0.35">
      <c r="A5891" s="116"/>
      <c r="C5891" s="116"/>
      <c r="D5891" s="116"/>
      <c r="M5891" s="116"/>
    </row>
    <row r="5892" spans="1:13" x14ac:dyDescent="0.35">
      <c r="A5892" s="116"/>
      <c r="C5892" s="116"/>
      <c r="D5892" s="116"/>
      <c r="M5892" s="116"/>
    </row>
    <row r="5893" spans="1:13" x14ac:dyDescent="0.35">
      <c r="A5893" s="116"/>
      <c r="C5893" s="116"/>
      <c r="D5893" s="116"/>
      <c r="M5893" s="116"/>
    </row>
    <row r="5894" spans="1:13" x14ac:dyDescent="0.35">
      <c r="A5894" s="116"/>
      <c r="C5894" s="116"/>
      <c r="D5894" s="116"/>
      <c r="M5894" s="116"/>
    </row>
    <row r="5895" spans="1:13" x14ac:dyDescent="0.35">
      <c r="A5895" s="116"/>
      <c r="C5895" s="116"/>
      <c r="D5895" s="116"/>
      <c r="M5895" s="116"/>
    </row>
    <row r="5896" spans="1:13" x14ac:dyDescent="0.35">
      <c r="A5896" s="116"/>
      <c r="C5896" s="116"/>
      <c r="D5896" s="116"/>
      <c r="M5896" s="116"/>
    </row>
    <row r="5897" spans="1:13" x14ac:dyDescent="0.35">
      <c r="A5897" s="116"/>
      <c r="C5897" s="116"/>
      <c r="D5897" s="116"/>
      <c r="M5897" s="116"/>
    </row>
    <row r="5898" spans="1:13" x14ac:dyDescent="0.35">
      <c r="A5898" s="116"/>
      <c r="C5898" s="116"/>
      <c r="D5898" s="116"/>
      <c r="M5898" s="116"/>
    </row>
    <row r="5899" spans="1:13" x14ac:dyDescent="0.35">
      <c r="A5899" s="116"/>
      <c r="C5899" s="116"/>
      <c r="D5899" s="116"/>
      <c r="M5899" s="116"/>
    </row>
    <row r="5900" spans="1:13" x14ac:dyDescent="0.35">
      <c r="A5900" s="116"/>
      <c r="C5900" s="116"/>
      <c r="D5900" s="116"/>
      <c r="M5900" s="116"/>
    </row>
    <row r="5901" spans="1:13" x14ac:dyDescent="0.35">
      <c r="A5901" s="116"/>
      <c r="C5901" s="116"/>
      <c r="D5901" s="116"/>
      <c r="M5901" s="116"/>
    </row>
    <row r="5902" spans="1:13" x14ac:dyDescent="0.35">
      <c r="A5902" s="116"/>
      <c r="C5902" s="116"/>
      <c r="D5902" s="116"/>
      <c r="M5902" s="116"/>
    </row>
    <row r="5903" spans="1:13" x14ac:dyDescent="0.35">
      <c r="A5903" s="116"/>
      <c r="C5903" s="116"/>
      <c r="D5903" s="116"/>
      <c r="M5903" s="116"/>
    </row>
    <row r="5904" spans="1:13" x14ac:dyDescent="0.35">
      <c r="A5904" s="116"/>
      <c r="C5904" s="116"/>
      <c r="D5904" s="116"/>
      <c r="M5904" s="116"/>
    </row>
    <row r="5905" spans="1:13" x14ac:dyDescent="0.35">
      <c r="A5905" s="116"/>
      <c r="C5905" s="116"/>
      <c r="D5905" s="116"/>
      <c r="M5905" s="116"/>
    </row>
    <row r="5906" spans="1:13" x14ac:dyDescent="0.35">
      <c r="A5906" s="116"/>
      <c r="C5906" s="116"/>
      <c r="D5906" s="116"/>
      <c r="M5906" s="116"/>
    </row>
    <row r="5907" spans="1:13" x14ac:dyDescent="0.35">
      <c r="A5907" s="116"/>
      <c r="C5907" s="116"/>
      <c r="D5907" s="116"/>
      <c r="M5907" s="116"/>
    </row>
    <row r="5908" spans="1:13" x14ac:dyDescent="0.35">
      <c r="A5908" s="116"/>
      <c r="C5908" s="116"/>
      <c r="D5908" s="116"/>
      <c r="M5908" s="116"/>
    </row>
    <row r="5909" spans="1:13" x14ac:dyDescent="0.35">
      <c r="A5909" s="116"/>
      <c r="C5909" s="116"/>
      <c r="D5909" s="116"/>
      <c r="M5909" s="116"/>
    </row>
    <row r="5910" spans="1:13" x14ac:dyDescent="0.35">
      <c r="A5910" s="116"/>
      <c r="C5910" s="116"/>
      <c r="D5910" s="116"/>
      <c r="M5910" s="116"/>
    </row>
    <row r="5911" spans="1:13" x14ac:dyDescent="0.35">
      <c r="A5911" s="116"/>
      <c r="C5911" s="116"/>
      <c r="D5911" s="116"/>
      <c r="M5911" s="116"/>
    </row>
    <row r="5912" spans="1:13" x14ac:dyDescent="0.35">
      <c r="A5912" s="116"/>
      <c r="C5912" s="116"/>
      <c r="D5912" s="116"/>
      <c r="M5912" s="116"/>
    </row>
    <row r="5913" spans="1:13" x14ac:dyDescent="0.35">
      <c r="A5913" s="116"/>
      <c r="C5913" s="116"/>
      <c r="D5913" s="116"/>
      <c r="M5913" s="116"/>
    </row>
    <row r="5914" spans="1:13" x14ac:dyDescent="0.35">
      <c r="A5914" s="116"/>
      <c r="C5914" s="116"/>
      <c r="D5914" s="116"/>
      <c r="M5914" s="116"/>
    </row>
    <row r="5915" spans="1:13" x14ac:dyDescent="0.35">
      <c r="A5915" s="116"/>
      <c r="C5915" s="116"/>
      <c r="D5915" s="116"/>
      <c r="M5915" s="116"/>
    </row>
    <row r="5916" spans="1:13" x14ac:dyDescent="0.35">
      <c r="A5916" s="116"/>
      <c r="C5916" s="116"/>
      <c r="D5916" s="116"/>
      <c r="M5916" s="116"/>
    </row>
    <row r="5917" spans="1:13" x14ac:dyDescent="0.35">
      <c r="A5917" s="116"/>
      <c r="C5917" s="116"/>
      <c r="D5917" s="116"/>
      <c r="M5917" s="116"/>
    </row>
    <row r="5918" spans="1:13" x14ac:dyDescent="0.35">
      <c r="A5918" s="116"/>
      <c r="C5918" s="116"/>
      <c r="D5918" s="116"/>
      <c r="M5918" s="116"/>
    </row>
    <row r="5919" spans="1:13" x14ac:dyDescent="0.35">
      <c r="A5919" s="116"/>
      <c r="C5919" s="116"/>
      <c r="D5919" s="116"/>
      <c r="M5919" s="116"/>
    </row>
    <row r="5920" spans="1:13" x14ac:dyDescent="0.35">
      <c r="A5920" s="116"/>
      <c r="C5920" s="116"/>
      <c r="D5920" s="116"/>
      <c r="M5920" s="116"/>
    </row>
    <row r="5921" spans="1:13" x14ac:dyDescent="0.35">
      <c r="A5921" s="116"/>
      <c r="C5921" s="116"/>
      <c r="D5921" s="116"/>
      <c r="M5921" s="116"/>
    </row>
    <row r="5922" spans="1:13" x14ac:dyDescent="0.35">
      <c r="A5922" s="116"/>
      <c r="C5922" s="116"/>
      <c r="D5922" s="116"/>
      <c r="M5922" s="116"/>
    </row>
    <row r="5923" spans="1:13" x14ac:dyDescent="0.35">
      <c r="A5923" s="116"/>
      <c r="C5923" s="116"/>
      <c r="D5923" s="116"/>
      <c r="M5923" s="116"/>
    </row>
    <row r="5924" spans="1:13" x14ac:dyDescent="0.35">
      <c r="A5924" s="116"/>
      <c r="C5924" s="116"/>
      <c r="D5924" s="116"/>
      <c r="M5924" s="116"/>
    </row>
    <row r="5925" spans="1:13" x14ac:dyDescent="0.35">
      <c r="A5925" s="116"/>
      <c r="C5925" s="116"/>
      <c r="D5925" s="116"/>
      <c r="M5925" s="116"/>
    </row>
    <row r="5926" spans="1:13" x14ac:dyDescent="0.35">
      <c r="A5926" s="116"/>
      <c r="C5926" s="116"/>
      <c r="D5926" s="116"/>
      <c r="M5926" s="116"/>
    </row>
    <row r="5927" spans="1:13" x14ac:dyDescent="0.35">
      <c r="A5927" s="116"/>
      <c r="C5927" s="116"/>
      <c r="D5927" s="116"/>
      <c r="M5927" s="116"/>
    </row>
    <row r="5928" spans="1:13" x14ac:dyDescent="0.35">
      <c r="A5928" s="116"/>
      <c r="C5928" s="116"/>
      <c r="D5928" s="116"/>
      <c r="M5928" s="116"/>
    </row>
    <row r="5929" spans="1:13" x14ac:dyDescent="0.35">
      <c r="A5929" s="116"/>
      <c r="C5929" s="116"/>
      <c r="D5929" s="116"/>
      <c r="M5929" s="116"/>
    </row>
    <row r="5930" spans="1:13" x14ac:dyDescent="0.35">
      <c r="A5930" s="116"/>
      <c r="C5930" s="116"/>
      <c r="D5930" s="116"/>
      <c r="M5930" s="116"/>
    </row>
    <row r="5931" spans="1:13" x14ac:dyDescent="0.35">
      <c r="A5931" s="116"/>
      <c r="C5931" s="116"/>
      <c r="D5931" s="116"/>
      <c r="M5931" s="116"/>
    </row>
    <row r="5932" spans="1:13" x14ac:dyDescent="0.35">
      <c r="A5932" s="116"/>
      <c r="C5932" s="116"/>
      <c r="D5932" s="116"/>
      <c r="M5932" s="116"/>
    </row>
    <row r="5933" spans="1:13" x14ac:dyDescent="0.35">
      <c r="A5933" s="116"/>
      <c r="C5933" s="116"/>
      <c r="D5933" s="116"/>
      <c r="M5933" s="116"/>
    </row>
    <row r="5934" spans="1:13" x14ac:dyDescent="0.35">
      <c r="A5934" s="116"/>
      <c r="C5934" s="116"/>
      <c r="D5934" s="116"/>
      <c r="M5934" s="116"/>
    </row>
    <row r="5935" spans="1:13" x14ac:dyDescent="0.35">
      <c r="A5935" s="116"/>
      <c r="C5935" s="116"/>
      <c r="D5935" s="116"/>
      <c r="M5935" s="116"/>
    </row>
    <row r="5936" spans="1:13" x14ac:dyDescent="0.35">
      <c r="A5936" s="116"/>
      <c r="C5936" s="116"/>
      <c r="D5936" s="116"/>
      <c r="M5936" s="116"/>
    </row>
    <row r="5937" spans="1:13" x14ac:dyDescent="0.35">
      <c r="A5937" s="116"/>
      <c r="C5937" s="116"/>
      <c r="D5937" s="116"/>
      <c r="M5937" s="116"/>
    </row>
    <row r="5938" spans="1:13" x14ac:dyDescent="0.35">
      <c r="A5938" s="116"/>
      <c r="C5938" s="116"/>
      <c r="D5938" s="116"/>
      <c r="M5938" s="116"/>
    </row>
    <row r="5939" spans="1:13" x14ac:dyDescent="0.35">
      <c r="A5939" s="116"/>
      <c r="C5939" s="116"/>
      <c r="D5939" s="116"/>
      <c r="M5939" s="116"/>
    </row>
    <row r="5940" spans="1:13" x14ac:dyDescent="0.35">
      <c r="A5940" s="116"/>
      <c r="C5940" s="116"/>
      <c r="D5940" s="116"/>
      <c r="M5940" s="116"/>
    </row>
    <row r="5941" spans="1:13" x14ac:dyDescent="0.35">
      <c r="A5941" s="116"/>
      <c r="C5941" s="116"/>
      <c r="D5941" s="116"/>
      <c r="M5941" s="116"/>
    </row>
    <row r="5942" spans="1:13" x14ac:dyDescent="0.35">
      <c r="A5942" s="116"/>
      <c r="C5942" s="116"/>
      <c r="D5942" s="116"/>
      <c r="M5942" s="116"/>
    </row>
    <row r="5943" spans="1:13" x14ac:dyDescent="0.35">
      <c r="A5943" s="116"/>
      <c r="C5943" s="116"/>
      <c r="D5943" s="116"/>
      <c r="M5943" s="116"/>
    </row>
    <row r="5944" spans="1:13" x14ac:dyDescent="0.35">
      <c r="A5944" s="116"/>
      <c r="C5944" s="116"/>
      <c r="D5944" s="116"/>
      <c r="M5944" s="116"/>
    </row>
    <row r="5945" spans="1:13" x14ac:dyDescent="0.35">
      <c r="A5945" s="116"/>
      <c r="C5945" s="116"/>
      <c r="D5945" s="116"/>
      <c r="M5945" s="116"/>
    </row>
    <row r="5946" spans="1:13" x14ac:dyDescent="0.35">
      <c r="A5946" s="116"/>
      <c r="C5946" s="116"/>
      <c r="D5946" s="116"/>
      <c r="M5946" s="116"/>
    </row>
    <row r="5947" spans="1:13" x14ac:dyDescent="0.35">
      <c r="A5947" s="116"/>
      <c r="C5947" s="116"/>
      <c r="D5947" s="116"/>
      <c r="M5947" s="116"/>
    </row>
    <row r="5948" spans="1:13" x14ac:dyDescent="0.35">
      <c r="A5948" s="116"/>
      <c r="C5948" s="116"/>
      <c r="D5948" s="116"/>
      <c r="M5948" s="116"/>
    </row>
    <row r="5949" spans="1:13" x14ac:dyDescent="0.35">
      <c r="A5949" s="116"/>
      <c r="C5949" s="116"/>
      <c r="D5949" s="116"/>
      <c r="M5949" s="116"/>
    </row>
    <row r="5950" spans="1:13" x14ac:dyDescent="0.35">
      <c r="A5950" s="116"/>
      <c r="C5950" s="116"/>
      <c r="D5950" s="116"/>
      <c r="M5950" s="116"/>
    </row>
    <row r="5951" spans="1:13" x14ac:dyDescent="0.35">
      <c r="A5951" s="116"/>
      <c r="C5951" s="116"/>
      <c r="D5951" s="116"/>
      <c r="M5951" s="116"/>
    </row>
    <row r="5952" spans="1:13" x14ac:dyDescent="0.35">
      <c r="A5952" s="116"/>
      <c r="C5952" s="116"/>
      <c r="D5952" s="116"/>
      <c r="M5952" s="116"/>
    </row>
    <row r="5953" spans="1:13" x14ac:dyDescent="0.35">
      <c r="A5953" s="116"/>
      <c r="C5953" s="116"/>
      <c r="D5953" s="116"/>
      <c r="M5953" s="116"/>
    </row>
    <row r="5954" spans="1:13" x14ac:dyDescent="0.35">
      <c r="A5954" s="116"/>
      <c r="C5954" s="116"/>
      <c r="D5954" s="116"/>
      <c r="M5954" s="116"/>
    </row>
    <row r="5955" spans="1:13" x14ac:dyDescent="0.35">
      <c r="A5955" s="116"/>
      <c r="C5955" s="116"/>
      <c r="D5955" s="116"/>
      <c r="M5955" s="116"/>
    </row>
    <row r="5956" spans="1:13" x14ac:dyDescent="0.35">
      <c r="A5956" s="116"/>
      <c r="C5956" s="116"/>
      <c r="D5956" s="116"/>
      <c r="M5956" s="116"/>
    </row>
    <row r="5957" spans="1:13" x14ac:dyDescent="0.35">
      <c r="A5957" s="116"/>
      <c r="C5957" s="116"/>
      <c r="D5957" s="116"/>
      <c r="M5957" s="116"/>
    </row>
    <row r="5958" spans="1:13" x14ac:dyDescent="0.35">
      <c r="A5958" s="116"/>
      <c r="C5958" s="116"/>
      <c r="D5958" s="116"/>
      <c r="M5958" s="116"/>
    </row>
    <row r="5959" spans="1:13" x14ac:dyDescent="0.35">
      <c r="A5959" s="116"/>
      <c r="C5959" s="116"/>
      <c r="D5959" s="116"/>
      <c r="M5959" s="116"/>
    </row>
    <row r="5960" spans="1:13" x14ac:dyDescent="0.35">
      <c r="A5960" s="116"/>
      <c r="C5960" s="116"/>
      <c r="D5960" s="116"/>
      <c r="M5960" s="116"/>
    </row>
    <row r="5961" spans="1:13" x14ac:dyDescent="0.35">
      <c r="A5961" s="116"/>
      <c r="C5961" s="116"/>
      <c r="D5961" s="116"/>
      <c r="M5961" s="116"/>
    </row>
    <row r="5962" spans="1:13" x14ac:dyDescent="0.35">
      <c r="A5962" s="116"/>
      <c r="C5962" s="116"/>
      <c r="D5962" s="116"/>
      <c r="M5962" s="116"/>
    </row>
    <row r="5963" spans="1:13" x14ac:dyDescent="0.35">
      <c r="A5963" s="116"/>
      <c r="C5963" s="116"/>
      <c r="D5963" s="116"/>
      <c r="M5963" s="116"/>
    </row>
    <row r="5964" spans="1:13" x14ac:dyDescent="0.35">
      <c r="A5964" s="116"/>
      <c r="C5964" s="116"/>
      <c r="D5964" s="116"/>
      <c r="M5964" s="116"/>
    </row>
    <row r="5965" spans="1:13" x14ac:dyDescent="0.35">
      <c r="A5965" s="116"/>
      <c r="C5965" s="116"/>
      <c r="D5965" s="116"/>
      <c r="M5965" s="116"/>
    </row>
    <row r="5966" spans="1:13" x14ac:dyDescent="0.35">
      <c r="A5966" s="116"/>
      <c r="C5966" s="116"/>
      <c r="D5966" s="116"/>
      <c r="M5966" s="116"/>
    </row>
    <row r="5967" spans="1:13" x14ac:dyDescent="0.35">
      <c r="A5967" s="116"/>
      <c r="C5967" s="116"/>
      <c r="D5967" s="116"/>
      <c r="M5967" s="116"/>
    </row>
    <row r="5968" spans="1:13" x14ac:dyDescent="0.35">
      <c r="A5968" s="116"/>
      <c r="C5968" s="116"/>
      <c r="D5968" s="116"/>
      <c r="M5968" s="116"/>
    </row>
    <row r="5969" spans="1:13" x14ac:dyDescent="0.35">
      <c r="A5969" s="116"/>
      <c r="C5969" s="116"/>
      <c r="D5969" s="116"/>
      <c r="M5969" s="116"/>
    </row>
    <row r="5970" spans="1:13" x14ac:dyDescent="0.35">
      <c r="A5970" s="116"/>
      <c r="C5970" s="116"/>
      <c r="D5970" s="116"/>
      <c r="M5970" s="116"/>
    </row>
    <row r="5971" spans="1:13" x14ac:dyDescent="0.35">
      <c r="A5971" s="116"/>
      <c r="C5971" s="116"/>
      <c r="D5971" s="116"/>
      <c r="M5971" s="116"/>
    </row>
    <row r="5972" spans="1:13" x14ac:dyDescent="0.35">
      <c r="A5972" s="116"/>
      <c r="C5972" s="116"/>
      <c r="D5972" s="116"/>
      <c r="M5972" s="116"/>
    </row>
    <row r="5973" spans="1:13" x14ac:dyDescent="0.35">
      <c r="A5973" s="116"/>
      <c r="C5973" s="116"/>
      <c r="D5973" s="116"/>
      <c r="M5973" s="116"/>
    </row>
    <row r="5974" spans="1:13" x14ac:dyDescent="0.35">
      <c r="A5974" s="116"/>
      <c r="C5974" s="116"/>
      <c r="D5974" s="116"/>
      <c r="M5974" s="116"/>
    </row>
    <row r="5975" spans="1:13" x14ac:dyDescent="0.35">
      <c r="A5975" s="116"/>
      <c r="C5975" s="116"/>
      <c r="D5975" s="116"/>
      <c r="M5975" s="116"/>
    </row>
    <row r="5976" spans="1:13" x14ac:dyDescent="0.35">
      <c r="A5976" s="116"/>
      <c r="C5976" s="116"/>
      <c r="D5976" s="116"/>
      <c r="M5976" s="116"/>
    </row>
    <row r="5977" spans="1:13" x14ac:dyDescent="0.35">
      <c r="A5977" s="116"/>
      <c r="C5977" s="116"/>
      <c r="D5977" s="116"/>
      <c r="M5977" s="116"/>
    </row>
    <row r="5978" spans="1:13" x14ac:dyDescent="0.35">
      <c r="A5978" s="116"/>
      <c r="C5978" s="116"/>
      <c r="D5978" s="116"/>
      <c r="M5978" s="116"/>
    </row>
    <row r="5979" spans="1:13" x14ac:dyDescent="0.35">
      <c r="A5979" s="116"/>
      <c r="C5979" s="116"/>
      <c r="D5979" s="116"/>
      <c r="M5979" s="116"/>
    </row>
    <row r="5980" spans="1:13" x14ac:dyDescent="0.35">
      <c r="A5980" s="116"/>
      <c r="C5980" s="116"/>
      <c r="D5980" s="116"/>
      <c r="M5980" s="116"/>
    </row>
    <row r="5981" spans="1:13" x14ac:dyDescent="0.35">
      <c r="A5981" s="116"/>
      <c r="C5981" s="116"/>
      <c r="D5981" s="116"/>
      <c r="M5981" s="116"/>
    </row>
    <row r="5982" spans="1:13" x14ac:dyDescent="0.35">
      <c r="A5982" s="116"/>
      <c r="C5982" s="116"/>
      <c r="D5982" s="116"/>
      <c r="M5982" s="116"/>
    </row>
    <row r="5983" spans="1:13" x14ac:dyDescent="0.35">
      <c r="A5983" s="116"/>
      <c r="C5983" s="116"/>
      <c r="D5983" s="116"/>
      <c r="M5983" s="116"/>
    </row>
    <row r="5984" spans="1:13" x14ac:dyDescent="0.35">
      <c r="A5984" s="116"/>
      <c r="C5984" s="116"/>
      <c r="D5984" s="116"/>
      <c r="M5984" s="116"/>
    </row>
    <row r="5985" spans="1:13" x14ac:dyDescent="0.35">
      <c r="A5985" s="116"/>
      <c r="C5985" s="116"/>
      <c r="D5985" s="116"/>
      <c r="M5985" s="116"/>
    </row>
    <row r="5986" spans="1:13" x14ac:dyDescent="0.35">
      <c r="A5986" s="116"/>
      <c r="C5986" s="116"/>
      <c r="D5986" s="116"/>
      <c r="M5986" s="116"/>
    </row>
    <row r="5987" spans="1:13" x14ac:dyDescent="0.35">
      <c r="A5987" s="116"/>
      <c r="C5987" s="116"/>
      <c r="D5987" s="116"/>
      <c r="M5987" s="116"/>
    </row>
    <row r="5988" spans="1:13" x14ac:dyDescent="0.35">
      <c r="A5988" s="116"/>
      <c r="C5988" s="116"/>
      <c r="D5988" s="116"/>
      <c r="M5988" s="116"/>
    </row>
    <row r="5989" spans="1:13" x14ac:dyDescent="0.35">
      <c r="A5989" s="116"/>
      <c r="C5989" s="116"/>
      <c r="D5989" s="116"/>
      <c r="M5989" s="116"/>
    </row>
    <row r="5990" spans="1:13" x14ac:dyDescent="0.35">
      <c r="A5990" s="116"/>
      <c r="C5990" s="116"/>
      <c r="D5990" s="116"/>
      <c r="M5990" s="116"/>
    </row>
    <row r="5991" spans="1:13" x14ac:dyDescent="0.35">
      <c r="A5991" s="116"/>
      <c r="C5991" s="116"/>
      <c r="D5991" s="116"/>
      <c r="M5991" s="116"/>
    </row>
    <row r="5992" spans="1:13" x14ac:dyDescent="0.35">
      <c r="A5992" s="116"/>
      <c r="C5992" s="116"/>
      <c r="D5992" s="116"/>
      <c r="M5992" s="116"/>
    </row>
    <row r="5993" spans="1:13" x14ac:dyDescent="0.35">
      <c r="A5993" s="116"/>
      <c r="C5993" s="116"/>
      <c r="D5993" s="116"/>
      <c r="M5993" s="116"/>
    </row>
    <row r="5994" spans="1:13" x14ac:dyDescent="0.35">
      <c r="A5994" s="116"/>
      <c r="C5994" s="116"/>
      <c r="D5994" s="116"/>
      <c r="M5994" s="116"/>
    </row>
    <row r="5995" spans="1:13" x14ac:dyDescent="0.35">
      <c r="A5995" s="116"/>
      <c r="C5995" s="116"/>
      <c r="D5995" s="116"/>
      <c r="M5995" s="116"/>
    </row>
    <row r="5996" spans="1:13" x14ac:dyDescent="0.35">
      <c r="A5996" s="116"/>
      <c r="C5996" s="116"/>
      <c r="D5996" s="116"/>
      <c r="M5996" s="116"/>
    </row>
    <row r="5997" spans="1:13" x14ac:dyDescent="0.35">
      <c r="A5997" s="116"/>
      <c r="C5997" s="116"/>
      <c r="D5997" s="116"/>
      <c r="M5997" s="116"/>
    </row>
    <row r="5998" spans="1:13" x14ac:dyDescent="0.35">
      <c r="A5998" s="116"/>
      <c r="C5998" s="116"/>
      <c r="D5998" s="116"/>
      <c r="M5998" s="116"/>
    </row>
    <row r="5999" spans="1:13" x14ac:dyDescent="0.35">
      <c r="A5999" s="116"/>
      <c r="C5999" s="116"/>
      <c r="D5999" s="116"/>
      <c r="M5999" s="116"/>
    </row>
    <row r="6000" spans="1:13" x14ac:dyDescent="0.35">
      <c r="A6000" s="116"/>
      <c r="C6000" s="116"/>
      <c r="D6000" s="116"/>
      <c r="M6000" s="116"/>
    </row>
    <row r="6001" spans="1:13" x14ac:dyDescent="0.35">
      <c r="A6001" s="116"/>
      <c r="C6001" s="116"/>
      <c r="D6001" s="116"/>
      <c r="M6001" s="116"/>
    </row>
    <row r="6002" spans="1:13" x14ac:dyDescent="0.35">
      <c r="A6002" s="116"/>
      <c r="C6002" s="116"/>
      <c r="D6002" s="116"/>
      <c r="M6002" s="116"/>
    </row>
    <row r="6003" spans="1:13" x14ac:dyDescent="0.35">
      <c r="A6003" s="116"/>
      <c r="C6003" s="116"/>
      <c r="D6003" s="116"/>
      <c r="M6003" s="116"/>
    </row>
    <row r="6004" spans="1:13" x14ac:dyDescent="0.35">
      <c r="A6004" s="116"/>
      <c r="C6004" s="116"/>
      <c r="D6004" s="116"/>
      <c r="M6004" s="116"/>
    </row>
    <row r="6005" spans="1:13" x14ac:dyDescent="0.35">
      <c r="A6005" s="116"/>
      <c r="C6005" s="116"/>
      <c r="D6005" s="116"/>
      <c r="M6005" s="116"/>
    </row>
    <row r="6006" spans="1:13" x14ac:dyDescent="0.35">
      <c r="A6006" s="116"/>
      <c r="C6006" s="116"/>
      <c r="D6006" s="116"/>
      <c r="M6006" s="116"/>
    </row>
    <row r="6007" spans="1:13" x14ac:dyDescent="0.35">
      <c r="A6007" s="116"/>
      <c r="C6007" s="116"/>
      <c r="D6007" s="116"/>
      <c r="M6007" s="116"/>
    </row>
    <row r="6008" spans="1:13" x14ac:dyDescent="0.35">
      <c r="A6008" s="116"/>
      <c r="C6008" s="116"/>
      <c r="D6008" s="116"/>
      <c r="M6008" s="116"/>
    </row>
    <row r="6009" spans="1:13" x14ac:dyDescent="0.35">
      <c r="A6009" s="116"/>
      <c r="C6009" s="116"/>
      <c r="D6009" s="116"/>
      <c r="M6009" s="116"/>
    </row>
    <row r="6010" spans="1:13" x14ac:dyDescent="0.35">
      <c r="A6010" s="116"/>
      <c r="C6010" s="116"/>
      <c r="D6010" s="116"/>
      <c r="M6010" s="116"/>
    </row>
    <row r="6011" spans="1:13" x14ac:dyDescent="0.35">
      <c r="A6011" s="116"/>
      <c r="C6011" s="116"/>
      <c r="D6011" s="116"/>
      <c r="M6011" s="116"/>
    </row>
    <row r="6012" spans="1:13" x14ac:dyDescent="0.35">
      <c r="A6012" s="116"/>
      <c r="C6012" s="116"/>
      <c r="D6012" s="116"/>
      <c r="M6012" s="116"/>
    </row>
    <row r="6013" spans="1:13" x14ac:dyDescent="0.35">
      <c r="A6013" s="116"/>
      <c r="C6013" s="116"/>
      <c r="D6013" s="116"/>
      <c r="M6013" s="116"/>
    </row>
    <row r="6014" spans="1:13" x14ac:dyDescent="0.35">
      <c r="A6014" s="116"/>
      <c r="C6014" s="116"/>
      <c r="D6014" s="116"/>
      <c r="M6014" s="116"/>
    </row>
    <row r="6015" spans="1:13" x14ac:dyDescent="0.35">
      <c r="A6015" s="116"/>
      <c r="C6015" s="116"/>
      <c r="D6015" s="116"/>
      <c r="M6015" s="116"/>
    </row>
    <row r="6016" spans="1:13" x14ac:dyDescent="0.35">
      <c r="A6016" s="116"/>
      <c r="C6016" s="116"/>
      <c r="D6016" s="116"/>
      <c r="M6016" s="116"/>
    </row>
    <row r="6017" spans="1:13" x14ac:dyDescent="0.35">
      <c r="A6017" s="116"/>
      <c r="C6017" s="116"/>
      <c r="D6017" s="116"/>
      <c r="M6017" s="116"/>
    </row>
    <row r="6018" spans="1:13" x14ac:dyDescent="0.35">
      <c r="A6018" s="116"/>
      <c r="C6018" s="116"/>
      <c r="D6018" s="116"/>
      <c r="M6018" s="116"/>
    </row>
    <row r="6019" spans="1:13" x14ac:dyDescent="0.35">
      <c r="A6019" s="116"/>
      <c r="C6019" s="116"/>
      <c r="D6019" s="116"/>
      <c r="M6019" s="116"/>
    </row>
    <row r="6020" spans="1:13" x14ac:dyDescent="0.35">
      <c r="A6020" s="116"/>
      <c r="C6020" s="116"/>
      <c r="D6020" s="116"/>
      <c r="M6020" s="116"/>
    </row>
    <row r="6021" spans="1:13" x14ac:dyDescent="0.35">
      <c r="A6021" s="116"/>
      <c r="C6021" s="116"/>
      <c r="D6021" s="116"/>
      <c r="M6021" s="116"/>
    </row>
    <row r="6022" spans="1:13" x14ac:dyDescent="0.35">
      <c r="A6022" s="116"/>
      <c r="C6022" s="116"/>
      <c r="D6022" s="116"/>
      <c r="M6022" s="116"/>
    </row>
    <row r="6023" spans="1:13" x14ac:dyDescent="0.35">
      <c r="A6023" s="116"/>
      <c r="C6023" s="116"/>
      <c r="D6023" s="116"/>
      <c r="M6023" s="116"/>
    </row>
    <row r="6024" spans="1:13" x14ac:dyDescent="0.35">
      <c r="A6024" s="116"/>
      <c r="C6024" s="116"/>
      <c r="D6024" s="116"/>
      <c r="M6024" s="116"/>
    </row>
    <row r="6025" spans="1:13" x14ac:dyDescent="0.35">
      <c r="A6025" s="116"/>
      <c r="C6025" s="116"/>
      <c r="D6025" s="116"/>
      <c r="M6025" s="116"/>
    </row>
    <row r="6026" spans="1:13" x14ac:dyDescent="0.35">
      <c r="A6026" s="116"/>
      <c r="C6026" s="116"/>
      <c r="D6026" s="116"/>
      <c r="M6026" s="116"/>
    </row>
    <row r="6027" spans="1:13" x14ac:dyDescent="0.35">
      <c r="A6027" s="116"/>
      <c r="C6027" s="116"/>
      <c r="D6027" s="116"/>
      <c r="M6027" s="116"/>
    </row>
    <row r="6028" spans="1:13" x14ac:dyDescent="0.35">
      <c r="A6028" s="116"/>
      <c r="C6028" s="116"/>
      <c r="D6028" s="116"/>
      <c r="M6028" s="116"/>
    </row>
    <row r="6029" spans="1:13" x14ac:dyDescent="0.35">
      <c r="A6029" s="116"/>
      <c r="C6029" s="116"/>
      <c r="D6029" s="116"/>
      <c r="M6029" s="116"/>
    </row>
    <row r="6030" spans="1:13" x14ac:dyDescent="0.35">
      <c r="A6030" s="116"/>
      <c r="C6030" s="116"/>
      <c r="D6030" s="116"/>
      <c r="M6030" s="116"/>
    </row>
    <row r="6031" spans="1:13" x14ac:dyDescent="0.35">
      <c r="A6031" s="116"/>
      <c r="C6031" s="116"/>
      <c r="D6031" s="116"/>
      <c r="M6031" s="116"/>
    </row>
    <row r="6032" spans="1:13" x14ac:dyDescent="0.35">
      <c r="A6032" s="116"/>
      <c r="C6032" s="116"/>
      <c r="D6032" s="116"/>
      <c r="M6032" s="116"/>
    </row>
    <row r="6033" spans="1:13" x14ac:dyDescent="0.35">
      <c r="A6033" s="116"/>
      <c r="C6033" s="116"/>
      <c r="D6033" s="116"/>
      <c r="M6033" s="116"/>
    </row>
    <row r="6034" spans="1:13" x14ac:dyDescent="0.35">
      <c r="A6034" s="116"/>
      <c r="C6034" s="116"/>
      <c r="D6034" s="116"/>
      <c r="M6034" s="116"/>
    </row>
    <row r="6035" spans="1:13" x14ac:dyDescent="0.35">
      <c r="A6035" s="116"/>
      <c r="C6035" s="116"/>
      <c r="D6035" s="116"/>
      <c r="M6035" s="116"/>
    </row>
    <row r="6036" spans="1:13" x14ac:dyDescent="0.35">
      <c r="A6036" s="116"/>
      <c r="C6036" s="116"/>
      <c r="D6036" s="116"/>
      <c r="M6036" s="116"/>
    </row>
    <row r="6037" spans="1:13" x14ac:dyDescent="0.35">
      <c r="A6037" s="116"/>
      <c r="C6037" s="116"/>
      <c r="D6037" s="116"/>
      <c r="M6037" s="116"/>
    </row>
    <row r="6038" spans="1:13" x14ac:dyDescent="0.35">
      <c r="A6038" s="116"/>
      <c r="C6038" s="116"/>
      <c r="D6038" s="116"/>
      <c r="M6038" s="116"/>
    </row>
    <row r="6039" spans="1:13" x14ac:dyDescent="0.35">
      <c r="A6039" s="116"/>
      <c r="C6039" s="116"/>
      <c r="D6039" s="116"/>
      <c r="M6039" s="116"/>
    </row>
    <row r="6040" spans="1:13" x14ac:dyDescent="0.35">
      <c r="A6040" s="116"/>
      <c r="C6040" s="116"/>
      <c r="D6040" s="116"/>
      <c r="M6040" s="116"/>
    </row>
    <row r="6041" spans="1:13" x14ac:dyDescent="0.35">
      <c r="A6041" s="116"/>
      <c r="C6041" s="116"/>
      <c r="D6041" s="116"/>
      <c r="M6041" s="116"/>
    </row>
    <row r="6042" spans="1:13" x14ac:dyDescent="0.35">
      <c r="A6042" s="116"/>
      <c r="C6042" s="116"/>
      <c r="D6042" s="116"/>
      <c r="M6042" s="116"/>
    </row>
    <row r="6043" spans="1:13" x14ac:dyDescent="0.35">
      <c r="A6043" s="116"/>
      <c r="C6043" s="116"/>
      <c r="D6043" s="116"/>
      <c r="M6043" s="116"/>
    </row>
    <row r="6044" spans="1:13" x14ac:dyDescent="0.35">
      <c r="A6044" s="116"/>
      <c r="C6044" s="116"/>
      <c r="D6044" s="116"/>
      <c r="M6044" s="116"/>
    </row>
    <row r="6045" spans="1:13" x14ac:dyDescent="0.35">
      <c r="A6045" s="116"/>
      <c r="C6045" s="116"/>
      <c r="D6045" s="116"/>
      <c r="M6045" s="116"/>
    </row>
    <row r="6046" spans="1:13" x14ac:dyDescent="0.35">
      <c r="A6046" s="116"/>
      <c r="C6046" s="116"/>
      <c r="D6046" s="116"/>
      <c r="M6046" s="116"/>
    </row>
    <row r="6047" spans="1:13" x14ac:dyDescent="0.35">
      <c r="A6047" s="116"/>
      <c r="C6047" s="116"/>
      <c r="D6047" s="116"/>
      <c r="M6047" s="116"/>
    </row>
    <row r="6048" spans="1:13" x14ac:dyDescent="0.35">
      <c r="A6048" s="116"/>
      <c r="C6048" s="116"/>
      <c r="D6048" s="116"/>
      <c r="M6048" s="116"/>
    </row>
    <row r="6049" spans="1:13" x14ac:dyDescent="0.35">
      <c r="A6049" s="116"/>
      <c r="C6049" s="116"/>
      <c r="D6049" s="116"/>
      <c r="M6049" s="116"/>
    </row>
    <row r="6050" spans="1:13" x14ac:dyDescent="0.35">
      <c r="A6050" s="116"/>
      <c r="C6050" s="116"/>
      <c r="D6050" s="116"/>
      <c r="M6050" s="116"/>
    </row>
    <row r="6051" spans="1:13" x14ac:dyDescent="0.35">
      <c r="A6051" s="116"/>
      <c r="C6051" s="116"/>
      <c r="D6051" s="116"/>
      <c r="M6051" s="116"/>
    </row>
    <row r="6052" spans="1:13" x14ac:dyDescent="0.35">
      <c r="A6052" s="116"/>
      <c r="C6052" s="116"/>
      <c r="D6052" s="116"/>
      <c r="M6052" s="116"/>
    </row>
    <row r="6053" spans="1:13" x14ac:dyDescent="0.35">
      <c r="A6053" s="116"/>
      <c r="C6053" s="116"/>
      <c r="D6053" s="116"/>
      <c r="M6053" s="116"/>
    </row>
    <row r="6054" spans="1:13" x14ac:dyDescent="0.35">
      <c r="A6054" s="116"/>
      <c r="C6054" s="116"/>
      <c r="D6054" s="116"/>
      <c r="M6054" s="116"/>
    </row>
    <row r="6055" spans="1:13" x14ac:dyDescent="0.35">
      <c r="A6055" s="116"/>
      <c r="C6055" s="116"/>
      <c r="D6055" s="116"/>
      <c r="M6055" s="116"/>
    </row>
    <row r="6056" spans="1:13" x14ac:dyDescent="0.35">
      <c r="A6056" s="116"/>
      <c r="C6056" s="116"/>
      <c r="D6056" s="116"/>
      <c r="M6056" s="116"/>
    </row>
    <row r="6057" spans="1:13" x14ac:dyDescent="0.35">
      <c r="A6057" s="116"/>
      <c r="C6057" s="116"/>
      <c r="D6057" s="116"/>
      <c r="M6057" s="116"/>
    </row>
    <row r="6058" spans="1:13" x14ac:dyDescent="0.35">
      <c r="A6058" s="116"/>
      <c r="C6058" s="116"/>
      <c r="D6058" s="116"/>
      <c r="M6058" s="116"/>
    </row>
    <row r="6059" spans="1:13" x14ac:dyDescent="0.35">
      <c r="A6059" s="116"/>
      <c r="C6059" s="116"/>
      <c r="D6059" s="116"/>
      <c r="M6059" s="116"/>
    </row>
    <row r="6060" spans="1:13" x14ac:dyDescent="0.35">
      <c r="A6060" s="116"/>
      <c r="C6060" s="116"/>
      <c r="D6060" s="116"/>
      <c r="M6060" s="116"/>
    </row>
    <row r="6061" spans="1:13" x14ac:dyDescent="0.35">
      <c r="A6061" s="116"/>
      <c r="C6061" s="116"/>
      <c r="D6061" s="116"/>
      <c r="M6061" s="116"/>
    </row>
    <row r="6062" spans="1:13" x14ac:dyDescent="0.35">
      <c r="A6062" s="116"/>
      <c r="C6062" s="116"/>
      <c r="D6062" s="116"/>
      <c r="M6062" s="116"/>
    </row>
    <row r="6063" spans="1:13" x14ac:dyDescent="0.35">
      <c r="A6063" s="116"/>
      <c r="C6063" s="116"/>
      <c r="D6063" s="116"/>
      <c r="M6063" s="116"/>
    </row>
    <row r="6064" spans="1:13" x14ac:dyDescent="0.35">
      <c r="A6064" s="116"/>
      <c r="C6064" s="116"/>
      <c r="D6064" s="116"/>
      <c r="M6064" s="116"/>
    </row>
    <row r="6065" spans="1:13" x14ac:dyDescent="0.35">
      <c r="A6065" s="116"/>
      <c r="C6065" s="116"/>
      <c r="D6065" s="116"/>
      <c r="M6065" s="116"/>
    </row>
    <row r="6066" spans="1:13" x14ac:dyDescent="0.35">
      <c r="A6066" s="116"/>
      <c r="C6066" s="116"/>
      <c r="D6066" s="116"/>
      <c r="M6066" s="116"/>
    </row>
    <row r="6067" spans="1:13" x14ac:dyDescent="0.35">
      <c r="A6067" s="116"/>
      <c r="C6067" s="116"/>
      <c r="D6067" s="116"/>
      <c r="M6067" s="116"/>
    </row>
    <row r="6068" spans="1:13" x14ac:dyDescent="0.35">
      <c r="A6068" s="116"/>
      <c r="C6068" s="116"/>
      <c r="D6068" s="116"/>
      <c r="M6068" s="116"/>
    </row>
    <row r="6069" spans="1:13" x14ac:dyDescent="0.35">
      <c r="A6069" s="116"/>
      <c r="C6069" s="116"/>
      <c r="D6069" s="116"/>
      <c r="M6069" s="116"/>
    </row>
    <row r="6070" spans="1:13" x14ac:dyDescent="0.35">
      <c r="A6070" s="116"/>
      <c r="C6070" s="116"/>
      <c r="D6070" s="116"/>
      <c r="M6070" s="116"/>
    </row>
    <row r="6071" spans="1:13" x14ac:dyDescent="0.35">
      <c r="A6071" s="116"/>
      <c r="C6071" s="116"/>
      <c r="D6071" s="116"/>
      <c r="M6071" s="116"/>
    </row>
    <row r="6072" spans="1:13" x14ac:dyDescent="0.35">
      <c r="A6072" s="116"/>
      <c r="C6072" s="116"/>
      <c r="D6072" s="116"/>
      <c r="M6072" s="116"/>
    </row>
    <row r="6073" spans="1:13" x14ac:dyDescent="0.35">
      <c r="A6073" s="116"/>
      <c r="C6073" s="116"/>
      <c r="D6073" s="116"/>
      <c r="M6073" s="116"/>
    </row>
    <row r="6074" spans="1:13" x14ac:dyDescent="0.35">
      <c r="A6074" s="116"/>
      <c r="C6074" s="116"/>
      <c r="D6074" s="116"/>
      <c r="M6074" s="116"/>
    </row>
    <row r="6075" spans="1:13" x14ac:dyDescent="0.35">
      <c r="A6075" s="116"/>
      <c r="C6075" s="116"/>
      <c r="D6075" s="116"/>
      <c r="M6075" s="116"/>
    </row>
    <row r="6076" spans="1:13" x14ac:dyDescent="0.35">
      <c r="A6076" s="116"/>
      <c r="C6076" s="116"/>
      <c r="D6076" s="116"/>
      <c r="M6076" s="116"/>
    </row>
    <row r="6077" spans="1:13" x14ac:dyDescent="0.35">
      <c r="A6077" s="116"/>
      <c r="C6077" s="116"/>
      <c r="D6077" s="116"/>
      <c r="M6077" s="116"/>
    </row>
    <row r="6078" spans="1:13" x14ac:dyDescent="0.35">
      <c r="A6078" s="116"/>
      <c r="C6078" s="116"/>
      <c r="D6078" s="116"/>
      <c r="M6078" s="116"/>
    </row>
    <row r="6079" spans="1:13" x14ac:dyDescent="0.35">
      <c r="A6079" s="116"/>
      <c r="C6079" s="116"/>
      <c r="D6079" s="116"/>
      <c r="M6079" s="116"/>
    </row>
    <row r="6080" spans="1:13" x14ac:dyDescent="0.35">
      <c r="A6080" s="116"/>
      <c r="C6080" s="116"/>
      <c r="D6080" s="116"/>
      <c r="M6080" s="116"/>
    </row>
    <row r="6081" spans="1:13" x14ac:dyDescent="0.35">
      <c r="A6081" s="116"/>
      <c r="C6081" s="116"/>
      <c r="D6081" s="116"/>
      <c r="M6081" s="116"/>
    </row>
    <row r="6082" spans="1:13" x14ac:dyDescent="0.35">
      <c r="A6082" s="116"/>
      <c r="C6082" s="116"/>
      <c r="D6082" s="116"/>
      <c r="M6082" s="116"/>
    </row>
    <row r="6083" spans="1:13" x14ac:dyDescent="0.35">
      <c r="A6083" s="116"/>
      <c r="C6083" s="116"/>
      <c r="D6083" s="116"/>
      <c r="M6083" s="116"/>
    </row>
    <row r="6084" spans="1:13" x14ac:dyDescent="0.35">
      <c r="A6084" s="116"/>
      <c r="C6084" s="116"/>
      <c r="D6084" s="116"/>
      <c r="M6084" s="116"/>
    </row>
    <row r="6085" spans="1:13" x14ac:dyDescent="0.35">
      <c r="A6085" s="116"/>
      <c r="C6085" s="116"/>
      <c r="D6085" s="116"/>
      <c r="M6085" s="116"/>
    </row>
    <row r="6086" spans="1:13" x14ac:dyDescent="0.35">
      <c r="A6086" s="116"/>
      <c r="C6086" s="116"/>
      <c r="D6086" s="116"/>
      <c r="M6086" s="116"/>
    </row>
    <row r="6087" spans="1:13" x14ac:dyDescent="0.35">
      <c r="A6087" s="116"/>
      <c r="C6087" s="116"/>
      <c r="D6087" s="116"/>
      <c r="M6087" s="116"/>
    </row>
    <row r="6088" spans="1:13" x14ac:dyDescent="0.35">
      <c r="A6088" s="116"/>
      <c r="C6088" s="116"/>
      <c r="D6088" s="116"/>
      <c r="M6088" s="116"/>
    </row>
    <row r="6089" spans="1:13" x14ac:dyDescent="0.35">
      <c r="A6089" s="116"/>
      <c r="C6089" s="116"/>
      <c r="D6089" s="116"/>
      <c r="M6089" s="116"/>
    </row>
    <row r="6090" spans="1:13" x14ac:dyDescent="0.35">
      <c r="A6090" s="116"/>
      <c r="C6090" s="116"/>
      <c r="D6090" s="116"/>
      <c r="M6090" s="116"/>
    </row>
    <row r="6091" spans="1:13" x14ac:dyDescent="0.35">
      <c r="A6091" s="116"/>
      <c r="C6091" s="116"/>
      <c r="D6091" s="116"/>
      <c r="M6091" s="116"/>
    </row>
    <row r="6092" spans="1:13" x14ac:dyDescent="0.35">
      <c r="A6092" s="116"/>
      <c r="C6092" s="116"/>
      <c r="D6092" s="116"/>
      <c r="M6092" s="116"/>
    </row>
    <row r="6093" spans="1:13" x14ac:dyDescent="0.35">
      <c r="A6093" s="116"/>
      <c r="C6093" s="116"/>
      <c r="D6093" s="116"/>
      <c r="M6093" s="116"/>
    </row>
    <row r="6094" spans="1:13" x14ac:dyDescent="0.35">
      <c r="A6094" s="116"/>
      <c r="C6094" s="116"/>
      <c r="D6094" s="116"/>
      <c r="M6094" s="116"/>
    </row>
    <row r="6095" spans="1:13" x14ac:dyDescent="0.35">
      <c r="A6095" s="116"/>
      <c r="C6095" s="116"/>
      <c r="D6095" s="116"/>
      <c r="M6095" s="116"/>
    </row>
    <row r="6096" spans="1:13" x14ac:dyDescent="0.35">
      <c r="A6096" s="116"/>
      <c r="C6096" s="116"/>
      <c r="D6096" s="116"/>
      <c r="M6096" s="116"/>
    </row>
    <row r="6097" spans="1:13" x14ac:dyDescent="0.35">
      <c r="A6097" s="116"/>
      <c r="C6097" s="116"/>
      <c r="D6097" s="116"/>
      <c r="M6097" s="116"/>
    </row>
    <row r="6098" spans="1:13" x14ac:dyDescent="0.35">
      <c r="A6098" s="116"/>
      <c r="C6098" s="116"/>
      <c r="D6098" s="116"/>
      <c r="M6098" s="116"/>
    </row>
    <row r="6099" spans="1:13" x14ac:dyDescent="0.35">
      <c r="A6099" s="116"/>
      <c r="C6099" s="116"/>
      <c r="D6099" s="116"/>
      <c r="M6099" s="116"/>
    </row>
    <row r="6100" spans="1:13" x14ac:dyDescent="0.35">
      <c r="A6100" s="116"/>
      <c r="C6100" s="116"/>
      <c r="D6100" s="116"/>
      <c r="M6100" s="116"/>
    </row>
    <row r="6101" spans="1:13" x14ac:dyDescent="0.35">
      <c r="A6101" s="116"/>
      <c r="C6101" s="116"/>
      <c r="D6101" s="116"/>
      <c r="M6101" s="116"/>
    </row>
    <row r="6102" spans="1:13" x14ac:dyDescent="0.35">
      <c r="A6102" s="116"/>
      <c r="C6102" s="116"/>
      <c r="D6102" s="116"/>
      <c r="M6102" s="116"/>
    </row>
    <row r="6103" spans="1:13" x14ac:dyDescent="0.35">
      <c r="A6103" s="116"/>
      <c r="C6103" s="116"/>
      <c r="D6103" s="116"/>
      <c r="M6103" s="116"/>
    </row>
    <row r="6104" spans="1:13" x14ac:dyDescent="0.35">
      <c r="A6104" s="116"/>
      <c r="C6104" s="116"/>
      <c r="D6104" s="116"/>
      <c r="M6104" s="116"/>
    </row>
    <row r="6105" spans="1:13" x14ac:dyDescent="0.35">
      <c r="A6105" s="116"/>
      <c r="C6105" s="116"/>
      <c r="D6105" s="116"/>
      <c r="M6105" s="116"/>
    </row>
    <row r="6106" spans="1:13" x14ac:dyDescent="0.35">
      <c r="A6106" s="116"/>
      <c r="C6106" s="116"/>
      <c r="D6106" s="116"/>
      <c r="M6106" s="116"/>
    </row>
    <row r="6107" spans="1:13" x14ac:dyDescent="0.35">
      <c r="A6107" s="116"/>
      <c r="C6107" s="116"/>
      <c r="D6107" s="116"/>
      <c r="M6107" s="116"/>
    </row>
    <row r="6108" spans="1:13" x14ac:dyDescent="0.35">
      <c r="A6108" s="116"/>
      <c r="C6108" s="116"/>
      <c r="D6108" s="116"/>
      <c r="M6108" s="116"/>
    </row>
    <row r="6109" spans="1:13" x14ac:dyDescent="0.35">
      <c r="A6109" s="116"/>
      <c r="C6109" s="116"/>
      <c r="D6109" s="116"/>
      <c r="M6109" s="116"/>
    </row>
    <row r="6110" spans="1:13" x14ac:dyDescent="0.35">
      <c r="A6110" s="116"/>
      <c r="C6110" s="116"/>
      <c r="D6110" s="116"/>
      <c r="M6110" s="116"/>
    </row>
    <row r="6111" spans="1:13" x14ac:dyDescent="0.35">
      <c r="A6111" s="116"/>
      <c r="C6111" s="116"/>
      <c r="D6111" s="116"/>
      <c r="M6111" s="116"/>
    </row>
    <row r="6112" spans="1:13" x14ac:dyDescent="0.35">
      <c r="A6112" s="116"/>
      <c r="C6112" s="116"/>
      <c r="D6112" s="116"/>
      <c r="M6112" s="116"/>
    </row>
    <row r="6113" spans="1:13" x14ac:dyDescent="0.35">
      <c r="A6113" s="116"/>
      <c r="C6113" s="116"/>
      <c r="D6113" s="116"/>
      <c r="M6113" s="116"/>
    </row>
    <row r="6114" spans="1:13" x14ac:dyDescent="0.35">
      <c r="A6114" s="116"/>
      <c r="C6114" s="116"/>
      <c r="D6114" s="116"/>
      <c r="M6114" s="116"/>
    </row>
    <row r="6115" spans="1:13" x14ac:dyDescent="0.35">
      <c r="A6115" s="116"/>
      <c r="C6115" s="116"/>
      <c r="D6115" s="116"/>
      <c r="M6115" s="116"/>
    </row>
    <row r="6116" spans="1:13" x14ac:dyDescent="0.35">
      <c r="A6116" s="116"/>
      <c r="C6116" s="116"/>
      <c r="D6116" s="116"/>
      <c r="M6116" s="116"/>
    </row>
    <row r="6117" spans="1:13" x14ac:dyDescent="0.35">
      <c r="A6117" s="116"/>
      <c r="C6117" s="116"/>
      <c r="D6117" s="116"/>
      <c r="M6117" s="116"/>
    </row>
    <row r="6118" spans="1:13" x14ac:dyDescent="0.35">
      <c r="A6118" s="116"/>
      <c r="C6118" s="116"/>
      <c r="D6118" s="116"/>
      <c r="M6118" s="116"/>
    </row>
    <row r="6119" spans="1:13" x14ac:dyDescent="0.35">
      <c r="A6119" s="116"/>
      <c r="C6119" s="116"/>
      <c r="D6119" s="116"/>
      <c r="M6119" s="116"/>
    </row>
    <row r="6120" spans="1:13" x14ac:dyDescent="0.35">
      <c r="A6120" s="116"/>
      <c r="C6120" s="116"/>
      <c r="D6120" s="116"/>
      <c r="M6120" s="116"/>
    </row>
    <row r="6121" spans="1:13" x14ac:dyDescent="0.35">
      <c r="A6121" s="116"/>
      <c r="C6121" s="116"/>
      <c r="D6121" s="116"/>
      <c r="M6121" s="116"/>
    </row>
    <row r="6122" spans="1:13" x14ac:dyDescent="0.35">
      <c r="A6122" s="116"/>
      <c r="C6122" s="116"/>
      <c r="D6122" s="116"/>
      <c r="M6122" s="116"/>
    </row>
    <row r="6123" spans="1:13" x14ac:dyDescent="0.35">
      <c r="A6123" s="116"/>
      <c r="C6123" s="116"/>
      <c r="D6123" s="116"/>
      <c r="M6123" s="116"/>
    </row>
    <row r="6124" spans="1:13" x14ac:dyDescent="0.35">
      <c r="A6124" s="116"/>
      <c r="C6124" s="116"/>
      <c r="D6124" s="116"/>
      <c r="M6124" s="116"/>
    </row>
    <row r="6125" spans="1:13" x14ac:dyDescent="0.35">
      <c r="A6125" s="116"/>
      <c r="C6125" s="116"/>
      <c r="D6125" s="116"/>
      <c r="M6125" s="116"/>
    </row>
    <row r="6126" spans="1:13" x14ac:dyDescent="0.35">
      <c r="A6126" s="116"/>
      <c r="C6126" s="116"/>
      <c r="D6126" s="116"/>
      <c r="M6126" s="116"/>
    </row>
    <row r="6127" spans="1:13" x14ac:dyDescent="0.35">
      <c r="A6127" s="116"/>
      <c r="C6127" s="116"/>
      <c r="D6127" s="116"/>
      <c r="M6127" s="116"/>
    </row>
    <row r="6128" spans="1:13" x14ac:dyDescent="0.35">
      <c r="A6128" s="116"/>
      <c r="C6128" s="116"/>
      <c r="D6128" s="116"/>
      <c r="M6128" s="116"/>
    </row>
    <row r="6129" spans="1:13" x14ac:dyDescent="0.35">
      <c r="A6129" s="116"/>
      <c r="C6129" s="116"/>
      <c r="D6129" s="116"/>
      <c r="M6129" s="116"/>
    </row>
    <row r="6130" spans="1:13" x14ac:dyDescent="0.35">
      <c r="A6130" s="116"/>
      <c r="C6130" s="116"/>
      <c r="D6130" s="116"/>
      <c r="M6130" s="116"/>
    </row>
    <row r="6131" spans="1:13" x14ac:dyDescent="0.35">
      <c r="A6131" s="116"/>
      <c r="C6131" s="116"/>
      <c r="D6131" s="116"/>
      <c r="M6131" s="116"/>
    </row>
    <row r="6132" spans="1:13" x14ac:dyDescent="0.35">
      <c r="A6132" s="116"/>
      <c r="C6132" s="116"/>
      <c r="D6132" s="116"/>
      <c r="M6132" s="116"/>
    </row>
    <row r="6133" spans="1:13" x14ac:dyDescent="0.35">
      <c r="A6133" s="116"/>
      <c r="C6133" s="116"/>
      <c r="D6133" s="116"/>
      <c r="M6133" s="116"/>
    </row>
    <row r="6134" spans="1:13" x14ac:dyDescent="0.35">
      <c r="A6134" s="116"/>
      <c r="C6134" s="116"/>
      <c r="D6134" s="116"/>
      <c r="M6134" s="116"/>
    </row>
    <row r="6135" spans="1:13" x14ac:dyDescent="0.35">
      <c r="A6135" s="116"/>
      <c r="C6135" s="116"/>
      <c r="D6135" s="116"/>
      <c r="M6135" s="116"/>
    </row>
    <row r="6136" spans="1:13" x14ac:dyDescent="0.35">
      <c r="A6136" s="116"/>
      <c r="C6136" s="116"/>
      <c r="D6136" s="116"/>
      <c r="M6136" s="116"/>
    </row>
    <row r="6137" spans="1:13" x14ac:dyDescent="0.35">
      <c r="A6137" s="116"/>
      <c r="C6137" s="116"/>
      <c r="D6137" s="116"/>
      <c r="M6137" s="116"/>
    </row>
    <row r="6138" spans="1:13" x14ac:dyDescent="0.35">
      <c r="A6138" s="116"/>
      <c r="C6138" s="116"/>
      <c r="D6138" s="116"/>
      <c r="M6138" s="116"/>
    </row>
    <row r="6139" spans="1:13" x14ac:dyDescent="0.35">
      <c r="A6139" s="116"/>
      <c r="C6139" s="116"/>
      <c r="D6139" s="116"/>
      <c r="M6139" s="116"/>
    </row>
    <row r="6140" spans="1:13" x14ac:dyDescent="0.35">
      <c r="A6140" s="116"/>
      <c r="C6140" s="116"/>
      <c r="D6140" s="116"/>
      <c r="M6140" s="116"/>
    </row>
    <row r="6141" spans="1:13" x14ac:dyDescent="0.35">
      <c r="A6141" s="116"/>
      <c r="C6141" s="116"/>
      <c r="D6141" s="116"/>
      <c r="M6141" s="116"/>
    </row>
    <row r="6142" spans="1:13" x14ac:dyDescent="0.35">
      <c r="A6142" s="116"/>
      <c r="C6142" s="116"/>
      <c r="D6142" s="116"/>
      <c r="M6142" s="116"/>
    </row>
    <row r="6143" spans="1:13" x14ac:dyDescent="0.35">
      <c r="A6143" s="116"/>
      <c r="C6143" s="116"/>
      <c r="D6143" s="116"/>
      <c r="M6143" s="116"/>
    </row>
    <row r="6144" spans="1:13" x14ac:dyDescent="0.35">
      <c r="A6144" s="116"/>
      <c r="C6144" s="116"/>
      <c r="D6144" s="116"/>
      <c r="M6144" s="116"/>
    </row>
    <row r="6145" spans="1:13" x14ac:dyDescent="0.35">
      <c r="A6145" s="116"/>
      <c r="C6145" s="116"/>
      <c r="D6145" s="116"/>
      <c r="M6145" s="116"/>
    </row>
    <row r="6146" spans="1:13" x14ac:dyDescent="0.35">
      <c r="A6146" s="116"/>
      <c r="C6146" s="116"/>
      <c r="D6146" s="116"/>
      <c r="M6146" s="116"/>
    </row>
    <row r="6147" spans="1:13" x14ac:dyDescent="0.35">
      <c r="A6147" s="116"/>
      <c r="C6147" s="116"/>
      <c r="D6147" s="116"/>
      <c r="M6147" s="116"/>
    </row>
    <row r="6148" spans="1:13" x14ac:dyDescent="0.35">
      <c r="A6148" s="116"/>
      <c r="C6148" s="116"/>
      <c r="D6148" s="116"/>
      <c r="M6148" s="116"/>
    </row>
    <row r="6149" spans="1:13" x14ac:dyDescent="0.35">
      <c r="A6149" s="116"/>
      <c r="C6149" s="116"/>
      <c r="D6149" s="116"/>
      <c r="M6149" s="116"/>
    </row>
    <row r="6150" spans="1:13" x14ac:dyDescent="0.35">
      <c r="A6150" s="116"/>
      <c r="C6150" s="116"/>
      <c r="D6150" s="116"/>
      <c r="M6150" s="116"/>
    </row>
    <row r="6151" spans="1:13" x14ac:dyDescent="0.35">
      <c r="A6151" s="116"/>
      <c r="C6151" s="116"/>
      <c r="D6151" s="116"/>
      <c r="M6151" s="116"/>
    </row>
    <row r="6152" spans="1:13" x14ac:dyDescent="0.35">
      <c r="A6152" s="116"/>
      <c r="C6152" s="116"/>
      <c r="D6152" s="116"/>
      <c r="M6152" s="116"/>
    </row>
    <row r="6153" spans="1:13" x14ac:dyDescent="0.35">
      <c r="A6153" s="116"/>
      <c r="C6153" s="116"/>
      <c r="D6153" s="116"/>
      <c r="M6153" s="116"/>
    </row>
    <row r="6154" spans="1:13" x14ac:dyDescent="0.35">
      <c r="A6154" s="116"/>
      <c r="C6154" s="116"/>
      <c r="D6154" s="116"/>
      <c r="M6154" s="116"/>
    </row>
    <row r="6155" spans="1:13" x14ac:dyDescent="0.35">
      <c r="A6155" s="116"/>
      <c r="C6155" s="116"/>
      <c r="D6155" s="116"/>
      <c r="M6155" s="116"/>
    </row>
    <row r="6156" spans="1:13" x14ac:dyDescent="0.35">
      <c r="A6156" s="116"/>
      <c r="C6156" s="116"/>
      <c r="D6156" s="116"/>
      <c r="M6156" s="116"/>
    </row>
    <row r="6157" spans="1:13" x14ac:dyDescent="0.35">
      <c r="A6157" s="116"/>
      <c r="C6157" s="116"/>
      <c r="D6157" s="116"/>
      <c r="M6157" s="116"/>
    </row>
    <row r="6158" spans="1:13" x14ac:dyDescent="0.35">
      <c r="A6158" s="116"/>
      <c r="C6158" s="116"/>
      <c r="D6158" s="116"/>
      <c r="M6158" s="116"/>
    </row>
    <row r="6159" spans="1:13" x14ac:dyDescent="0.35">
      <c r="A6159" s="116"/>
      <c r="C6159" s="116"/>
      <c r="D6159" s="116"/>
      <c r="M6159" s="116"/>
    </row>
    <row r="6160" spans="1:13" x14ac:dyDescent="0.35">
      <c r="A6160" s="116"/>
      <c r="C6160" s="116"/>
      <c r="D6160" s="116"/>
      <c r="M6160" s="116"/>
    </row>
    <row r="6161" spans="1:13" x14ac:dyDescent="0.35">
      <c r="A6161" s="116"/>
      <c r="C6161" s="116"/>
      <c r="D6161" s="116"/>
      <c r="M6161" s="116"/>
    </row>
    <row r="6162" spans="1:13" x14ac:dyDescent="0.35">
      <c r="A6162" s="116"/>
      <c r="C6162" s="116"/>
      <c r="D6162" s="116"/>
      <c r="M6162" s="116"/>
    </row>
    <row r="6163" spans="1:13" x14ac:dyDescent="0.35">
      <c r="A6163" s="116"/>
      <c r="C6163" s="116"/>
      <c r="D6163" s="116"/>
      <c r="M6163" s="116"/>
    </row>
    <row r="6164" spans="1:13" x14ac:dyDescent="0.35">
      <c r="A6164" s="116"/>
      <c r="C6164" s="116"/>
      <c r="D6164" s="116"/>
      <c r="M6164" s="116"/>
    </row>
    <row r="6165" spans="1:13" x14ac:dyDescent="0.35">
      <c r="A6165" s="116"/>
      <c r="C6165" s="116"/>
      <c r="D6165" s="116"/>
      <c r="M6165" s="116"/>
    </row>
    <row r="6166" spans="1:13" x14ac:dyDescent="0.35">
      <c r="A6166" s="116"/>
      <c r="C6166" s="116"/>
      <c r="D6166" s="116"/>
      <c r="M6166" s="116"/>
    </row>
    <row r="6167" spans="1:13" x14ac:dyDescent="0.35">
      <c r="A6167" s="116"/>
      <c r="C6167" s="116"/>
      <c r="D6167" s="116"/>
      <c r="M6167" s="116"/>
    </row>
    <row r="6168" spans="1:13" x14ac:dyDescent="0.35">
      <c r="A6168" s="116"/>
      <c r="C6168" s="116"/>
      <c r="D6168" s="116"/>
      <c r="M6168" s="116"/>
    </row>
    <row r="6169" spans="1:13" x14ac:dyDescent="0.35">
      <c r="A6169" s="116"/>
      <c r="C6169" s="116"/>
      <c r="D6169" s="116"/>
      <c r="M6169" s="116"/>
    </row>
    <row r="6170" spans="1:13" x14ac:dyDescent="0.35">
      <c r="A6170" s="116"/>
      <c r="C6170" s="116"/>
      <c r="D6170" s="116"/>
      <c r="M6170" s="116"/>
    </row>
    <row r="6171" spans="1:13" x14ac:dyDescent="0.35">
      <c r="A6171" s="116"/>
      <c r="C6171" s="116"/>
      <c r="D6171" s="116"/>
      <c r="M6171" s="116"/>
    </row>
    <row r="6172" spans="1:13" x14ac:dyDescent="0.35">
      <c r="A6172" s="116"/>
      <c r="C6172" s="116"/>
      <c r="D6172" s="116"/>
      <c r="M6172" s="116"/>
    </row>
    <row r="6173" spans="1:13" x14ac:dyDescent="0.35">
      <c r="A6173" s="116"/>
      <c r="C6173" s="116"/>
      <c r="D6173" s="116"/>
      <c r="M6173" s="116"/>
    </row>
    <row r="6174" spans="1:13" x14ac:dyDescent="0.35">
      <c r="A6174" s="116"/>
      <c r="C6174" s="116"/>
      <c r="D6174" s="116"/>
      <c r="M6174" s="116"/>
    </row>
    <row r="6175" spans="1:13" x14ac:dyDescent="0.35">
      <c r="A6175" s="116"/>
      <c r="C6175" s="116"/>
      <c r="D6175" s="116"/>
      <c r="M6175" s="116"/>
    </row>
    <row r="6176" spans="1:13" x14ac:dyDescent="0.35">
      <c r="A6176" s="116"/>
      <c r="C6176" s="116"/>
      <c r="D6176" s="116"/>
      <c r="M6176" s="116"/>
    </row>
    <row r="6177" spans="1:13" x14ac:dyDescent="0.35">
      <c r="A6177" s="116"/>
      <c r="C6177" s="116"/>
      <c r="D6177" s="116"/>
      <c r="M6177" s="116"/>
    </row>
    <row r="6178" spans="1:13" x14ac:dyDescent="0.35">
      <c r="A6178" s="116"/>
      <c r="C6178" s="116"/>
      <c r="D6178" s="116"/>
      <c r="M6178" s="116"/>
    </row>
    <row r="6179" spans="1:13" x14ac:dyDescent="0.35">
      <c r="A6179" s="116"/>
      <c r="C6179" s="116"/>
      <c r="D6179" s="116"/>
      <c r="M6179" s="116"/>
    </row>
    <row r="6180" spans="1:13" x14ac:dyDescent="0.35">
      <c r="A6180" s="116"/>
      <c r="C6180" s="116"/>
      <c r="D6180" s="116"/>
      <c r="M6180" s="116"/>
    </row>
    <row r="6181" spans="1:13" x14ac:dyDescent="0.35">
      <c r="A6181" s="116"/>
      <c r="C6181" s="116"/>
      <c r="D6181" s="116"/>
      <c r="M6181" s="116"/>
    </row>
    <row r="6182" spans="1:13" x14ac:dyDescent="0.35">
      <c r="A6182" s="116"/>
      <c r="C6182" s="116"/>
      <c r="D6182" s="116"/>
      <c r="M6182" s="116"/>
    </row>
    <row r="6183" spans="1:13" x14ac:dyDescent="0.35">
      <c r="A6183" s="116"/>
      <c r="C6183" s="116"/>
      <c r="D6183" s="116"/>
      <c r="M6183" s="116"/>
    </row>
    <row r="6184" spans="1:13" x14ac:dyDescent="0.35">
      <c r="A6184" s="116"/>
      <c r="C6184" s="116"/>
      <c r="D6184" s="116"/>
      <c r="M6184" s="116"/>
    </row>
    <row r="6185" spans="1:13" x14ac:dyDescent="0.35">
      <c r="A6185" s="116"/>
      <c r="C6185" s="116"/>
      <c r="D6185" s="116"/>
      <c r="M6185" s="116"/>
    </row>
    <row r="6186" spans="1:13" x14ac:dyDescent="0.35">
      <c r="A6186" s="116"/>
      <c r="C6186" s="116"/>
      <c r="D6186" s="116"/>
      <c r="M6186" s="116"/>
    </row>
    <row r="6187" spans="1:13" x14ac:dyDescent="0.35">
      <c r="A6187" s="116"/>
      <c r="C6187" s="116"/>
      <c r="D6187" s="116"/>
      <c r="M6187" s="116"/>
    </row>
    <row r="6188" spans="1:13" x14ac:dyDescent="0.35">
      <c r="A6188" s="116"/>
      <c r="C6188" s="116"/>
      <c r="D6188" s="116"/>
      <c r="M6188" s="116"/>
    </row>
    <row r="6189" spans="1:13" x14ac:dyDescent="0.35">
      <c r="A6189" s="116"/>
      <c r="C6189" s="116"/>
      <c r="D6189" s="116"/>
      <c r="M6189" s="116"/>
    </row>
    <row r="6190" spans="1:13" x14ac:dyDescent="0.35">
      <c r="A6190" s="116"/>
      <c r="C6190" s="116"/>
      <c r="D6190" s="116"/>
      <c r="M6190" s="116"/>
    </row>
    <row r="6191" spans="1:13" x14ac:dyDescent="0.35">
      <c r="A6191" s="116"/>
      <c r="C6191" s="116"/>
      <c r="D6191" s="116"/>
      <c r="M6191" s="116"/>
    </row>
    <row r="6192" spans="1:13" x14ac:dyDescent="0.35">
      <c r="A6192" s="116"/>
      <c r="C6192" s="116"/>
      <c r="D6192" s="116"/>
      <c r="M6192" s="116"/>
    </row>
    <row r="6193" spans="1:13" x14ac:dyDescent="0.35">
      <c r="A6193" s="116"/>
      <c r="C6193" s="116"/>
      <c r="D6193" s="116"/>
      <c r="M6193" s="116"/>
    </row>
    <row r="6194" spans="1:13" x14ac:dyDescent="0.35">
      <c r="A6194" s="116"/>
      <c r="C6194" s="116"/>
      <c r="D6194" s="116"/>
      <c r="M6194" s="116"/>
    </row>
    <row r="6195" spans="1:13" x14ac:dyDescent="0.35">
      <c r="A6195" s="116"/>
      <c r="C6195" s="116"/>
      <c r="D6195" s="116"/>
      <c r="M6195" s="116"/>
    </row>
    <row r="6196" spans="1:13" x14ac:dyDescent="0.35">
      <c r="A6196" s="116"/>
      <c r="C6196" s="116"/>
      <c r="D6196" s="116"/>
      <c r="M6196" s="116"/>
    </row>
    <row r="6197" spans="1:13" x14ac:dyDescent="0.35">
      <c r="A6197" s="116"/>
      <c r="C6197" s="116"/>
      <c r="D6197" s="116"/>
      <c r="M6197" s="116"/>
    </row>
    <row r="6198" spans="1:13" x14ac:dyDescent="0.35">
      <c r="A6198" s="116"/>
      <c r="C6198" s="116"/>
      <c r="D6198" s="116"/>
      <c r="M6198" s="116"/>
    </row>
    <row r="6199" spans="1:13" x14ac:dyDescent="0.35">
      <c r="A6199" s="116"/>
      <c r="C6199" s="116"/>
      <c r="D6199" s="116"/>
      <c r="M6199" s="116"/>
    </row>
    <row r="6200" spans="1:13" x14ac:dyDescent="0.35">
      <c r="A6200" s="116"/>
      <c r="C6200" s="116"/>
      <c r="D6200" s="116"/>
      <c r="M6200" s="116"/>
    </row>
    <row r="6201" spans="1:13" x14ac:dyDescent="0.35">
      <c r="A6201" s="116"/>
      <c r="C6201" s="116"/>
      <c r="D6201" s="116"/>
      <c r="M6201" s="116"/>
    </row>
    <row r="6202" spans="1:13" x14ac:dyDescent="0.35">
      <c r="A6202" s="116"/>
      <c r="C6202" s="116"/>
      <c r="D6202" s="116"/>
      <c r="M6202" s="116"/>
    </row>
    <row r="6203" spans="1:13" x14ac:dyDescent="0.35">
      <c r="A6203" s="116"/>
      <c r="C6203" s="116"/>
      <c r="D6203" s="116"/>
      <c r="M6203" s="116"/>
    </row>
    <row r="6204" spans="1:13" x14ac:dyDescent="0.35">
      <c r="A6204" s="116"/>
      <c r="C6204" s="116"/>
      <c r="D6204" s="116"/>
      <c r="M6204" s="116"/>
    </row>
    <row r="6205" spans="1:13" x14ac:dyDescent="0.35">
      <c r="A6205" s="116"/>
      <c r="C6205" s="116"/>
      <c r="D6205" s="116"/>
      <c r="M6205" s="116"/>
    </row>
    <row r="6206" spans="1:13" x14ac:dyDescent="0.35">
      <c r="A6206" s="116"/>
      <c r="C6206" s="116"/>
      <c r="D6206" s="116"/>
      <c r="M6206" s="116"/>
    </row>
    <row r="6207" spans="1:13" x14ac:dyDescent="0.35">
      <c r="A6207" s="116"/>
      <c r="C6207" s="116"/>
      <c r="D6207" s="116"/>
      <c r="M6207" s="116"/>
    </row>
    <row r="6208" spans="1:13" x14ac:dyDescent="0.35">
      <c r="A6208" s="116"/>
      <c r="C6208" s="116"/>
      <c r="D6208" s="116"/>
      <c r="M6208" s="116"/>
    </row>
    <row r="6209" spans="1:13" x14ac:dyDescent="0.35">
      <c r="A6209" s="116"/>
      <c r="C6209" s="116"/>
      <c r="D6209" s="116"/>
      <c r="M6209" s="116"/>
    </row>
    <row r="6210" spans="1:13" x14ac:dyDescent="0.35">
      <c r="A6210" s="116"/>
      <c r="C6210" s="116"/>
      <c r="D6210" s="116"/>
      <c r="M6210" s="116"/>
    </row>
    <row r="6211" spans="1:13" x14ac:dyDescent="0.35">
      <c r="A6211" s="116"/>
      <c r="C6211" s="116"/>
      <c r="D6211" s="116"/>
      <c r="M6211" s="116"/>
    </row>
    <row r="6212" spans="1:13" x14ac:dyDescent="0.35">
      <c r="A6212" s="116"/>
      <c r="C6212" s="116"/>
      <c r="D6212" s="116"/>
      <c r="M6212" s="116"/>
    </row>
    <row r="6213" spans="1:13" x14ac:dyDescent="0.35">
      <c r="A6213" s="116"/>
      <c r="C6213" s="116"/>
      <c r="D6213" s="116"/>
      <c r="M6213" s="116"/>
    </row>
    <row r="6214" spans="1:13" x14ac:dyDescent="0.35">
      <c r="A6214" s="116"/>
      <c r="C6214" s="116"/>
      <c r="D6214" s="116"/>
      <c r="M6214" s="116"/>
    </row>
    <row r="6215" spans="1:13" x14ac:dyDescent="0.35">
      <c r="A6215" s="116"/>
      <c r="C6215" s="116"/>
      <c r="D6215" s="116"/>
      <c r="M6215" s="116"/>
    </row>
    <row r="6216" spans="1:13" x14ac:dyDescent="0.35">
      <c r="A6216" s="116"/>
      <c r="C6216" s="116"/>
      <c r="D6216" s="116"/>
      <c r="M6216" s="116"/>
    </row>
    <row r="6217" spans="1:13" x14ac:dyDescent="0.35">
      <c r="A6217" s="116"/>
      <c r="C6217" s="116"/>
      <c r="D6217" s="116"/>
      <c r="M6217" s="116"/>
    </row>
    <row r="6218" spans="1:13" x14ac:dyDescent="0.35">
      <c r="A6218" s="116"/>
      <c r="C6218" s="116"/>
      <c r="D6218" s="116"/>
      <c r="M6218" s="116"/>
    </row>
    <row r="6219" spans="1:13" x14ac:dyDescent="0.35">
      <c r="A6219" s="116"/>
      <c r="C6219" s="116"/>
      <c r="D6219" s="116"/>
      <c r="M6219" s="116"/>
    </row>
    <row r="6220" spans="1:13" x14ac:dyDescent="0.35">
      <c r="A6220" s="116"/>
      <c r="C6220" s="116"/>
      <c r="D6220" s="116"/>
      <c r="M6220" s="116"/>
    </row>
    <row r="6221" spans="1:13" x14ac:dyDescent="0.35">
      <c r="A6221" s="116"/>
      <c r="C6221" s="116"/>
      <c r="D6221" s="116"/>
      <c r="M6221" s="116"/>
    </row>
    <row r="6222" spans="1:13" x14ac:dyDescent="0.35">
      <c r="A6222" s="116"/>
      <c r="C6222" s="116"/>
      <c r="D6222" s="116"/>
      <c r="M6222" s="116"/>
    </row>
    <row r="6223" spans="1:13" x14ac:dyDescent="0.35">
      <c r="A6223" s="116"/>
      <c r="C6223" s="116"/>
      <c r="D6223" s="116"/>
      <c r="M6223" s="116"/>
    </row>
    <row r="6224" spans="1:13" x14ac:dyDescent="0.35">
      <c r="A6224" s="116"/>
      <c r="C6224" s="116"/>
      <c r="D6224" s="116"/>
      <c r="M6224" s="116"/>
    </row>
    <row r="6225" spans="1:13" x14ac:dyDescent="0.35">
      <c r="A6225" s="116"/>
      <c r="C6225" s="116"/>
      <c r="D6225" s="116"/>
      <c r="M6225" s="116"/>
    </row>
    <row r="6226" spans="1:13" x14ac:dyDescent="0.35">
      <c r="A6226" s="116"/>
      <c r="C6226" s="116"/>
      <c r="D6226" s="116"/>
      <c r="M6226" s="116"/>
    </row>
    <row r="6227" spans="1:13" x14ac:dyDescent="0.35">
      <c r="A6227" s="116"/>
      <c r="C6227" s="116"/>
      <c r="D6227" s="116"/>
      <c r="M6227" s="116"/>
    </row>
    <row r="6228" spans="1:13" x14ac:dyDescent="0.35">
      <c r="A6228" s="116"/>
      <c r="C6228" s="116"/>
      <c r="D6228" s="116"/>
      <c r="M6228" s="116"/>
    </row>
    <row r="6229" spans="1:13" x14ac:dyDescent="0.35">
      <c r="A6229" s="116"/>
      <c r="C6229" s="116"/>
      <c r="D6229" s="116"/>
      <c r="M6229" s="116"/>
    </row>
    <row r="6230" spans="1:13" x14ac:dyDescent="0.35">
      <c r="A6230" s="116"/>
      <c r="C6230" s="116"/>
      <c r="D6230" s="116"/>
      <c r="M6230" s="116"/>
    </row>
    <row r="6231" spans="1:13" x14ac:dyDescent="0.35">
      <c r="A6231" s="116"/>
      <c r="C6231" s="116"/>
      <c r="D6231" s="116"/>
      <c r="M6231" s="116"/>
    </row>
    <row r="6232" spans="1:13" x14ac:dyDescent="0.35">
      <c r="A6232" s="116"/>
      <c r="C6232" s="116"/>
      <c r="D6232" s="116"/>
      <c r="M6232" s="116"/>
    </row>
    <row r="6233" spans="1:13" x14ac:dyDescent="0.35">
      <c r="A6233" s="116"/>
      <c r="C6233" s="116"/>
      <c r="D6233" s="116"/>
      <c r="M6233" s="116"/>
    </row>
    <row r="6234" spans="1:13" x14ac:dyDescent="0.35">
      <c r="A6234" s="116"/>
      <c r="C6234" s="116"/>
      <c r="D6234" s="116"/>
      <c r="M6234" s="116"/>
    </row>
    <row r="6235" spans="1:13" x14ac:dyDescent="0.35">
      <c r="A6235" s="116"/>
      <c r="C6235" s="116"/>
      <c r="D6235" s="116"/>
      <c r="M6235" s="116"/>
    </row>
    <row r="6236" spans="1:13" x14ac:dyDescent="0.35">
      <c r="A6236" s="116"/>
      <c r="C6236" s="116"/>
      <c r="D6236" s="116"/>
      <c r="M6236" s="116"/>
    </row>
    <row r="6237" spans="1:13" x14ac:dyDescent="0.35">
      <c r="A6237" s="116"/>
      <c r="C6237" s="116"/>
      <c r="D6237" s="116"/>
      <c r="M6237" s="116"/>
    </row>
    <row r="6238" spans="1:13" x14ac:dyDescent="0.35">
      <c r="A6238" s="116"/>
      <c r="C6238" s="116"/>
      <c r="D6238" s="116"/>
      <c r="M6238" s="116"/>
    </row>
    <row r="6239" spans="1:13" x14ac:dyDescent="0.35">
      <c r="A6239" s="116"/>
      <c r="C6239" s="116"/>
      <c r="D6239" s="116"/>
      <c r="M6239" s="116"/>
    </row>
    <row r="6240" spans="1:13" x14ac:dyDescent="0.35">
      <c r="A6240" s="116"/>
      <c r="C6240" s="116"/>
      <c r="D6240" s="116"/>
      <c r="M6240" s="116"/>
    </row>
    <row r="6241" spans="1:13" x14ac:dyDescent="0.35">
      <c r="A6241" s="116"/>
      <c r="C6241" s="116"/>
      <c r="D6241" s="116"/>
      <c r="M6241" s="116"/>
    </row>
    <row r="6242" spans="1:13" x14ac:dyDescent="0.35">
      <c r="A6242" s="116"/>
      <c r="C6242" s="116"/>
      <c r="D6242" s="116"/>
      <c r="M6242" s="116"/>
    </row>
    <row r="6243" spans="1:13" x14ac:dyDescent="0.35">
      <c r="A6243" s="116"/>
      <c r="C6243" s="116"/>
      <c r="D6243" s="116"/>
      <c r="M6243" s="116"/>
    </row>
    <row r="6244" spans="1:13" x14ac:dyDescent="0.35">
      <c r="A6244" s="116"/>
      <c r="C6244" s="116"/>
      <c r="D6244" s="116"/>
      <c r="M6244" s="116"/>
    </row>
    <row r="6245" spans="1:13" x14ac:dyDescent="0.35">
      <c r="A6245" s="116"/>
      <c r="C6245" s="116"/>
      <c r="D6245" s="116"/>
      <c r="M6245" s="116"/>
    </row>
    <row r="6246" spans="1:13" x14ac:dyDescent="0.35">
      <c r="A6246" s="116"/>
      <c r="C6246" s="116"/>
      <c r="D6246" s="116"/>
      <c r="M6246" s="116"/>
    </row>
    <row r="6247" spans="1:13" x14ac:dyDescent="0.35">
      <c r="A6247" s="116"/>
      <c r="C6247" s="116"/>
      <c r="D6247" s="116"/>
      <c r="M6247" s="116"/>
    </row>
    <row r="6248" spans="1:13" x14ac:dyDescent="0.35">
      <c r="A6248" s="116"/>
      <c r="C6248" s="116"/>
      <c r="D6248" s="116"/>
      <c r="M6248" s="116"/>
    </row>
    <row r="6249" spans="1:13" x14ac:dyDescent="0.35">
      <c r="A6249" s="116"/>
      <c r="C6249" s="116"/>
      <c r="D6249" s="116"/>
      <c r="M6249" s="116"/>
    </row>
    <row r="6250" spans="1:13" x14ac:dyDescent="0.35">
      <c r="A6250" s="116"/>
      <c r="C6250" s="116"/>
      <c r="D6250" s="116"/>
      <c r="M6250" s="116"/>
    </row>
    <row r="6251" spans="1:13" x14ac:dyDescent="0.35">
      <c r="A6251" s="116"/>
      <c r="C6251" s="116"/>
      <c r="D6251" s="116"/>
      <c r="M6251" s="116"/>
    </row>
    <row r="6252" spans="1:13" x14ac:dyDescent="0.35">
      <c r="A6252" s="116"/>
      <c r="C6252" s="116"/>
      <c r="D6252" s="116"/>
      <c r="M6252" s="116"/>
    </row>
    <row r="6253" spans="1:13" x14ac:dyDescent="0.35">
      <c r="A6253" s="116"/>
      <c r="C6253" s="116"/>
      <c r="D6253" s="116"/>
      <c r="M6253" s="116"/>
    </row>
    <row r="6254" spans="1:13" x14ac:dyDescent="0.35">
      <c r="A6254" s="116"/>
      <c r="C6254" s="116"/>
      <c r="D6254" s="116"/>
      <c r="M6254" s="116"/>
    </row>
    <row r="6255" spans="1:13" x14ac:dyDescent="0.35">
      <c r="A6255" s="116"/>
      <c r="C6255" s="116"/>
      <c r="D6255" s="116"/>
      <c r="M6255" s="116"/>
    </row>
    <row r="6256" spans="1:13" x14ac:dyDescent="0.35">
      <c r="A6256" s="116"/>
      <c r="C6256" s="116"/>
      <c r="D6256" s="116"/>
      <c r="M6256" s="116"/>
    </row>
    <row r="6257" spans="1:13" x14ac:dyDescent="0.35">
      <c r="A6257" s="116"/>
      <c r="C6257" s="116"/>
      <c r="D6257" s="116"/>
      <c r="M6257" s="116"/>
    </row>
    <row r="6258" spans="1:13" x14ac:dyDescent="0.35">
      <c r="A6258" s="116"/>
      <c r="C6258" s="116"/>
      <c r="D6258" s="116"/>
      <c r="M6258" s="116"/>
    </row>
    <row r="6259" spans="1:13" x14ac:dyDescent="0.35">
      <c r="A6259" s="116"/>
      <c r="C6259" s="116"/>
      <c r="D6259" s="116"/>
      <c r="M6259" s="116"/>
    </row>
    <row r="6260" spans="1:13" x14ac:dyDescent="0.35">
      <c r="A6260" s="116"/>
      <c r="C6260" s="116"/>
      <c r="D6260" s="116"/>
      <c r="M6260" s="116"/>
    </row>
    <row r="6261" spans="1:13" x14ac:dyDescent="0.35">
      <c r="A6261" s="116"/>
      <c r="C6261" s="116"/>
      <c r="D6261" s="116"/>
      <c r="M6261" s="116"/>
    </row>
    <row r="6262" spans="1:13" x14ac:dyDescent="0.35">
      <c r="A6262" s="116"/>
      <c r="C6262" s="116"/>
      <c r="D6262" s="116"/>
      <c r="M6262" s="116"/>
    </row>
    <row r="6263" spans="1:13" x14ac:dyDescent="0.35">
      <c r="A6263" s="116"/>
      <c r="C6263" s="116"/>
      <c r="D6263" s="116"/>
      <c r="M6263" s="116"/>
    </row>
    <row r="6264" spans="1:13" x14ac:dyDescent="0.35">
      <c r="A6264" s="116"/>
      <c r="C6264" s="116"/>
      <c r="D6264" s="116"/>
      <c r="M6264" s="116"/>
    </row>
    <row r="6265" spans="1:13" x14ac:dyDescent="0.35">
      <c r="A6265" s="116"/>
      <c r="C6265" s="116"/>
      <c r="D6265" s="116"/>
      <c r="M6265" s="116"/>
    </row>
    <row r="6266" spans="1:13" x14ac:dyDescent="0.35">
      <c r="A6266" s="116"/>
      <c r="C6266" s="116"/>
      <c r="D6266" s="116"/>
      <c r="M6266" s="116"/>
    </row>
    <row r="6267" spans="1:13" x14ac:dyDescent="0.35">
      <c r="A6267" s="116"/>
      <c r="C6267" s="116"/>
      <c r="D6267" s="116"/>
      <c r="M6267" s="116"/>
    </row>
    <row r="6268" spans="1:13" x14ac:dyDescent="0.35">
      <c r="A6268" s="116"/>
      <c r="C6268" s="116"/>
      <c r="D6268" s="116"/>
      <c r="M6268" s="116"/>
    </row>
    <row r="6269" spans="1:13" x14ac:dyDescent="0.35">
      <c r="A6269" s="116"/>
      <c r="C6269" s="116"/>
      <c r="D6269" s="116"/>
      <c r="M6269" s="116"/>
    </row>
    <row r="6270" spans="1:13" x14ac:dyDescent="0.35">
      <c r="A6270" s="116"/>
      <c r="C6270" s="116"/>
      <c r="D6270" s="116"/>
      <c r="M6270" s="116"/>
    </row>
    <row r="6271" spans="1:13" x14ac:dyDescent="0.35">
      <c r="A6271" s="116"/>
      <c r="C6271" s="116"/>
      <c r="D6271" s="116"/>
      <c r="M6271" s="116"/>
    </row>
    <row r="6272" spans="1:13" x14ac:dyDescent="0.35">
      <c r="A6272" s="116"/>
      <c r="C6272" s="116"/>
      <c r="D6272" s="116"/>
      <c r="M6272" s="116"/>
    </row>
    <row r="6273" spans="1:13" x14ac:dyDescent="0.35">
      <c r="A6273" s="116"/>
      <c r="C6273" s="116"/>
      <c r="D6273" s="116"/>
      <c r="M6273" s="116"/>
    </row>
    <row r="6274" spans="1:13" x14ac:dyDescent="0.35">
      <c r="A6274" s="116"/>
      <c r="C6274" s="116"/>
      <c r="D6274" s="116"/>
      <c r="M6274" s="116"/>
    </row>
    <row r="6275" spans="1:13" x14ac:dyDescent="0.35">
      <c r="A6275" s="116"/>
      <c r="C6275" s="116"/>
      <c r="D6275" s="116"/>
      <c r="M6275" s="116"/>
    </row>
    <row r="6276" spans="1:13" x14ac:dyDescent="0.35">
      <c r="A6276" s="116"/>
      <c r="C6276" s="116"/>
      <c r="D6276" s="116"/>
      <c r="M6276" s="116"/>
    </row>
    <row r="6277" spans="1:13" x14ac:dyDescent="0.35">
      <c r="A6277" s="116"/>
      <c r="C6277" s="116"/>
      <c r="D6277" s="116"/>
      <c r="M6277" s="116"/>
    </row>
    <row r="6278" spans="1:13" x14ac:dyDescent="0.35">
      <c r="A6278" s="116"/>
      <c r="C6278" s="116"/>
      <c r="D6278" s="116"/>
      <c r="M6278" s="116"/>
    </row>
    <row r="6279" spans="1:13" x14ac:dyDescent="0.35">
      <c r="A6279" s="116"/>
      <c r="C6279" s="116"/>
      <c r="D6279" s="116"/>
      <c r="M6279" s="116"/>
    </row>
    <row r="6280" spans="1:13" x14ac:dyDescent="0.35">
      <c r="A6280" s="116"/>
      <c r="C6280" s="116"/>
      <c r="D6280" s="116"/>
      <c r="M6280" s="116"/>
    </row>
    <row r="6281" spans="1:13" x14ac:dyDescent="0.35">
      <c r="A6281" s="116"/>
      <c r="C6281" s="116"/>
      <c r="D6281" s="116"/>
      <c r="M6281" s="116"/>
    </row>
    <row r="6282" spans="1:13" x14ac:dyDescent="0.35">
      <c r="A6282" s="116"/>
      <c r="C6282" s="116"/>
      <c r="D6282" s="116"/>
      <c r="M6282" s="116"/>
    </row>
    <row r="6283" spans="1:13" x14ac:dyDescent="0.35">
      <c r="A6283" s="116"/>
      <c r="C6283" s="116"/>
      <c r="D6283" s="116"/>
      <c r="M6283" s="116"/>
    </row>
    <row r="6284" spans="1:13" x14ac:dyDescent="0.35">
      <c r="A6284" s="116"/>
      <c r="C6284" s="116"/>
      <c r="D6284" s="116"/>
      <c r="M6284" s="116"/>
    </row>
    <row r="6285" spans="1:13" x14ac:dyDescent="0.35">
      <c r="A6285" s="116"/>
      <c r="C6285" s="116"/>
      <c r="D6285" s="116"/>
      <c r="M6285" s="116"/>
    </row>
    <row r="6286" spans="1:13" x14ac:dyDescent="0.35">
      <c r="A6286" s="116"/>
      <c r="C6286" s="116"/>
      <c r="D6286" s="116"/>
      <c r="M6286" s="116"/>
    </row>
    <row r="6287" spans="1:13" x14ac:dyDescent="0.35">
      <c r="A6287" s="116"/>
      <c r="C6287" s="116"/>
      <c r="D6287" s="116"/>
      <c r="M6287" s="116"/>
    </row>
    <row r="6288" spans="1:13" x14ac:dyDescent="0.35">
      <c r="A6288" s="116"/>
      <c r="C6288" s="116"/>
      <c r="D6288" s="116"/>
      <c r="M6288" s="116"/>
    </row>
    <row r="6289" spans="1:13" x14ac:dyDescent="0.35">
      <c r="A6289" s="116"/>
      <c r="C6289" s="116"/>
      <c r="D6289" s="116"/>
      <c r="M6289" s="116"/>
    </row>
    <row r="6290" spans="1:13" x14ac:dyDescent="0.35">
      <c r="A6290" s="116"/>
      <c r="C6290" s="116"/>
      <c r="D6290" s="116"/>
      <c r="M6290" s="116"/>
    </row>
    <row r="6291" spans="1:13" x14ac:dyDescent="0.35">
      <c r="A6291" s="116"/>
      <c r="C6291" s="116"/>
      <c r="D6291" s="116"/>
      <c r="M6291" s="116"/>
    </row>
    <row r="6292" spans="1:13" x14ac:dyDescent="0.35">
      <c r="A6292" s="116"/>
      <c r="C6292" s="116"/>
      <c r="D6292" s="116"/>
      <c r="M6292" s="116"/>
    </row>
    <row r="6293" spans="1:13" x14ac:dyDescent="0.35">
      <c r="A6293" s="116"/>
      <c r="C6293" s="116"/>
      <c r="D6293" s="116"/>
      <c r="M6293" s="116"/>
    </row>
    <row r="6294" spans="1:13" x14ac:dyDescent="0.35">
      <c r="A6294" s="116"/>
      <c r="C6294" s="116"/>
      <c r="D6294" s="116"/>
      <c r="M6294" s="116"/>
    </row>
    <row r="6295" spans="1:13" x14ac:dyDescent="0.35">
      <c r="A6295" s="116"/>
      <c r="C6295" s="116"/>
      <c r="D6295" s="116"/>
      <c r="M6295" s="116"/>
    </row>
    <row r="6296" spans="1:13" x14ac:dyDescent="0.35">
      <c r="A6296" s="116"/>
      <c r="C6296" s="116"/>
      <c r="D6296" s="116"/>
      <c r="M6296" s="116"/>
    </row>
    <row r="6297" spans="1:13" x14ac:dyDescent="0.35">
      <c r="A6297" s="116"/>
      <c r="C6297" s="116"/>
      <c r="D6297" s="116"/>
      <c r="M6297" s="116"/>
    </row>
    <row r="6298" spans="1:13" x14ac:dyDescent="0.35">
      <c r="A6298" s="116"/>
      <c r="C6298" s="116"/>
      <c r="D6298" s="116"/>
      <c r="M6298" s="116"/>
    </row>
    <row r="6299" spans="1:13" x14ac:dyDescent="0.35">
      <c r="A6299" s="116"/>
      <c r="C6299" s="116"/>
      <c r="D6299" s="116"/>
      <c r="M6299" s="116"/>
    </row>
    <row r="6300" spans="1:13" x14ac:dyDescent="0.35">
      <c r="A6300" s="116"/>
      <c r="C6300" s="116"/>
      <c r="D6300" s="116"/>
      <c r="M6300" s="116"/>
    </row>
    <row r="6301" spans="1:13" x14ac:dyDescent="0.35">
      <c r="A6301" s="116"/>
      <c r="C6301" s="116"/>
      <c r="D6301" s="116"/>
      <c r="M6301" s="116"/>
    </row>
    <row r="6302" spans="1:13" x14ac:dyDescent="0.35">
      <c r="A6302" s="116"/>
      <c r="C6302" s="116"/>
      <c r="D6302" s="116"/>
      <c r="M6302" s="116"/>
    </row>
    <row r="6303" spans="1:13" x14ac:dyDescent="0.35">
      <c r="A6303" s="116"/>
      <c r="C6303" s="116"/>
      <c r="D6303" s="116"/>
      <c r="M6303" s="116"/>
    </row>
    <row r="6304" spans="1:13" x14ac:dyDescent="0.35">
      <c r="A6304" s="116"/>
      <c r="C6304" s="116"/>
      <c r="D6304" s="116"/>
      <c r="M6304" s="116"/>
    </row>
    <row r="6305" spans="1:13" x14ac:dyDescent="0.35">
      <c r="A6305" s="116"/>
      <c r="C6305" s="116"/>
      <c r="D6305" s="116"/>
      <c r="M6305" s="116"/>
    </row>
    <row r="6306" spans="1:13" x14ac:dyDescent="0.35">
      <c r="A6306" s="116"/>
      <c r="C6306" s="116"/>
      <c r="D6306" s="116"/>
      <c r="M6306" s="116"/>
    </row>
    <row r="6307" spans="1:13" x14ac:dyDescent="0.35">
      <c r="A6307" s="116"/>
      <c r="C6307" s="116"/>
      <c r="D6307" s="116"/>
      <c r="M6307" s="116"/>
    </row>
    <row r="6308" spans="1:13" x14ac:dyDescent="0.35">
      <c r="A6308" s="116"/>
      <c r="C6308" s="116"/>
      <c r="D6308" s="116"/>
      <c r="M6308" s="116"/>
    </row>
    <row r="6309" spans="1:13" x14ac:dyDescent="0.35">
      <c r="A6309" s="116"/>
      <c r="C6309" s="116"/>
      <c r="D6309" s="116"/>
      <c r="M6309" s="116"/>
    </row>
    <row r="6310" spans="1:13" x14ac:dyDescent="0.35">
      <c r="A6310" s="116"/>
      <c r="C6310" s="116"/>
      <c r="D6310" s="116"/>
      <c r="M6310" s="116"/>
    </row>
    <row r="6311" spans="1:13" x14ac:dyDescent="0.35">
      <c r="A6311" s="116"/>
      <c r="C6311" s="116"/>
      <c r="D6311" s="116"/>
      <c r="M6311" s="116"/>
    </row>
    <row r="6312" spans="1:13" x14ac:dyDescent="0.35">
      <c r="A6312" s="116"/>
      <c r="C6312" s="116"/>
      <c r="D6312" s="116"/>
      <c r="M6312" s="116"/>
    </row>
    <row r="6313" spans="1:13" x14ac:dyDescent="0.35">
      <c r="A6313" s="116"/>
      <c r="C6313" s="116"/>
      <c r="D6313" s="116"/>
      <c r="M6313" s="116"/>
    </row>
    <row r="6314" spans="1:13" x14ac:dyDescent="0.35">
      <c r="A6314" s="116"/>
      <c r="C6314" s="116"/>
      <c r="D6314" s="116"/>
      <c r="M6314" s="116"/>
    </row>
    <row r="6315" spans="1:13" x14ac:dyDescent="0.35">
      <c r="A6315" s="116"/>
      <c r="C6315" s="116"/>
      <c r="D6315" s="116"/>
      <c r="M6315" s="116"/>
    </row>
    <row r="6316" spans="1:13" x14ac:dyDescent="0.35">
      <c r="A6316" s="116"/>
      <c r="C6316" s="116"/>
      <c r="D6316" s="116"/>
      <c r="M6316" s="116"/>
    </row>
    <row r="6317" spans="1:13" x14ac:dyDescent="0.35">
      <c r="A6317" s="116"/>
      <c r="C6317" s="116"/>
      <c r="D6317" s="116"/>
      <c r="M6317" s="116"/>
    </row>
    <row r="6318" spans="1:13" x14ac:dyDescent="0.35">
      <c r="A6318" s="116"/>
      <c r="C6318" s="116"/>
      <c r="D6318" s="116"/>
      <c r="M6318" s="116"/>
    </row>
    <row r="6319" spans="1:13" x14ac:dyDescent="0.35">
      <c r="A6319" s="116"/>
      <c r="C6319" s="116"/>
      <c r="D6319" s="116"/>
      <c r="M6319" s="116"/>
    </row>
    <row r="6320" spans="1:13" x14ac:dyDescent="0.35">
      <c r="A6320" s="116"/>
      <c r="C6320" s="116"/>
      <c r="D6320" s="116"/>
      <c r="M6320" s="116"/>
    </row>
    <row r="6321" spans="1:13" x14ac:dyDescent="0.35">
      <c r="A6321" s="116"/>
      <c r="C6321" s="116"/>
      <c r="D6321" s="116"/>
      <c r="M6321" s="116"/>
    </row>
    <row r="6322" spans="1:13" x14ac:dyDescent="0.35">
      <c r="A6322" s="116"/>
      <c r="C6322" s="116"/>
      <c r="D6322" s="116"/>
      <c r="M6322" s="116"/>
    </row>
    <row r="6323" spans="1:13" x14ac:dyDescent="0.35">
      <c r="A6323" s="116"/>
      <c r="C6323" s="116"/>
      <c r="D6323" s="116"/>
      <c r="M6323" s="116"/>
    </row>
    <row r="6324" spans="1:13" x14ac:dyDescent="0.35">
      <c r="A6324" s="116"/>
      <c r="C6324" s="116"/>
      <c r="D6324" s="116"/>
      <c r="M6324" s="116"/>
    </row>
    <row r="6325" spans="1:13" x14ac:dyDescent="0.35">
      <c r="A6325" s="116"/>
      <c r="C6325" s="116"/>
      <c r="D6325" s="116"/>
      <c r="M6325" s="116"/>
    </row>
    <row r="6326" spans="1:13" x14ac:dyDescent="0.35">
      <c r="A6326" s="116"/>
      <c r="C6326" s="116"/>
      <c r="D6326" s="116"/>
      <c r="M6326" s="116"/>
    </row>
    <row r="6327" spans="1:13" x14ac:dyDescent="0.35">
      <c r="A6327" s="116"/>
      <c r="C6327" s="116"/>
      <c r="D6327" s="116"/>
      <c r="M6327" s="116"/>
    </row>
    <row r="6328" spans="1:13" x14ac:dyDescent="0.35">
      <c r="A6328" s="116"/>
      <c r="C6328" s="116"/>
      <c r="D6328" s="116"/>
      <c r="M6328" s="116"/>
    </row>
    <row r="6329" spans="1:13" x14ac:dyDescent="0.35">
      <c r="A6329" s="116"/>
      <c r="C6329" s="116"/>
      <c r="D6329" s="116"/>
      <c r="M6329" s="116"/>
    </row>
    <row r="6330" spans="1:13" x14ac:dyDescent="0.35">
      <c r="A6330" s="116"/>
      <c r="C6330" s="116"/>
      <c r="D6330" s="116"/>
      <c r="M6330" s="116"/>
    </row>
    <row r="6331" spans="1:13" x14ac:dyDescent="0.35">
      <c r="A6331" s="116"/>
      <c r="C6331" s="116"/>
      <c r="D6331" s="116"/>
      <c r="M6331" s="116"/>
    </row>
    <row r="6332" spans="1:13" x14ac:dyDescent="0.35">
      <c r="A6332" s="116"/>
      <c r="C6332" s="116"/>
      <c r="D6332" s="116"/>
      <c r="M6332" s="116"/>
    </row>
    <row r="6333" spans="1:13" x14ac:dyDescent="0.35">
      <c r="A6333" s="116"/>
      <c r="C6333" s="116"/>
      <c r="D6333" s="116"/>
      <c r="M6333" s="116"/>
    </row>
    <row r="6334" spans="1:13" x14ac:dyDescent="0.35">
      <c r="A6334" s="116"/>
      <c r="C6334" s="116"/>
      <c r="D6334" s="116"/>
      <c r="M6334" s="116"/>
    </row>
    <row r="6335" spans="1:13" x14ac:dyDescent="0.35">
      <c r="A6335" s="116"/>
      <c r="C6335" s="116"/>
      <c r="D6335" s="116"/>
      <c r="M6335" s="116"/>
    </row>
    <row r="6336" spans="1:13" x14ac:dyDescent="0.35">
      <c r="A6336" s="116"/>
      <c r="C6336" s="116"/>
      <c r="D6336" s="116"/>
      <c r="M6336" s="116"/>
    </row>
    <row r="6337" spans="1:13" x14ac:dyDescent="0.35">
      <c r="A6337" s="116"/>
      <c r="C6337" s="116"/>
      <c r="D6337" s="116"/>
      <c r="M6337" s="116"/>
    </row>
    <row r="6338" spans="1:13" x14ac:dyDescent="0.35">
      <c r="A6338" s="116"/>
      <c r="C6338" s="116"/>
      <c r="D6338" s="116"/>
      <c r="M6338" s="116"/>
    </row>
    <row r="6339" spans="1:13" x14ac:dyDescent="0.35">
      <c r="A6339" s="116"/>
      <c r="C6339" s="116"/>
      <c r="D6339" s="116"/>
      <c r="M6339" s="116"/>
    </row>
    <row r="6340" spans="1:13" x14ac:dyDescent="0.35">
      <c r="A6340" s="116"/>
      <c r="C6340" s="116"/>
      <c r="D6340" s="116"/>
      <c r="M6340" s="116"/>
    </row>
    <row r="6341" spans="1:13" x14ac:dyDescent="0.35">
      <c r="A6341" s="116"/>
      <c r="C6341" s="116"/>
      <c r="D6341" s="116"/>
      <c r="M6341" s="116"/>
    </row>
    <row r="6342" spans="1:13" x14ac:dyDescent="0.35">
      <c r="A6342" s="116"/>
      <c r="C6342" s="116"/>
      <c r="D6342" s="116"/>
      <c r="M6342" s="116"/>
    </row>
    <row r="6343" spans="1:13" x14ac:dyDescent="0.35">
      <c r="A6343" s="116"/>
      <c r="C6343" s="116"/>
      <c r="D6343" s="116"/>
      <c r="M6343" s="116"/>
    </row>
    <row r="6344" spans="1:13" x14ac:dyDescent="0.35">
      <c r="A6344" s="116"/>
      <c r="C6344" s="116"/>
      <c r="D6344" s="116"/>
      <c r="M6344" s="116"/>
    </row>
    <row r="6345" spans="1:13" x14ac:dyDescent="0.35">
      <c r="A6345" s="116"/>
      <c r="C6345" s="116"/>
      <c r="D6345" s="116"/>
      <c r="M6345" s="116"/>
    </row>
    <row r="6346" spans="1:13" x14ac:dyDescent="0.35">
      <c r="A6346" s="116"/>
      <c r="C6346" s="116"/>
      <c r="D6346" s="116"/>
      <c r="M6346" s="116"/>
    </row>
    <row r="6347" spans="1:13" x14ac:dyDescent="0.35">
      <c r="A6347" s="116"/>
      <c r="C6347" s="116"/>
      <c r="D6347" s="116"/>
      <c r="M6347" s="116"/>
    </row>
    <row r="6348" spans="1:13" x14ac:dyDescent="0.35">
      <c r="A6348" s="116"/>
      <c r="C6348" s="116"/>
      <c r="D6348" s="116"/>
      <c r="M6348" s="116"/>
    </row>
    <row r="6349" spans="1:13" x14ac:dyDescent="0.35">
      <c r="A6349" s="116"/>
      <c r="C6349" s="116"/>
      <c r="D6349" s="116"/>
      <c r="M6349" s="116"/>
    </row>
    <row r="6350" spans="1:13" x14ac:dyDescent="0.35">
      <c r="A6350" s="116"/>
      <c r="C6350" s="116"/>
      <c r="D6350" s="116"/>
      <c r="M6350" s="116"/>
    </row>
    <row r="6351" spans="1:13" x14ac:dyDescent="0.35">
      <c r="A6351" s="116"/>
      <c r="C6351" s="116"/>
      <c r="D6351" s="116"/>
      <c r="M6351" s="116"/>
    </row>
    <row r="6352" spans="1:13" x14ac:dyDescent="0.35">
      <c r="A6352" s="116"/>
      <c r="C6352" s="116"/>
      <c r="D6352" s="116"/>
      <c r="M6352" s="116"/>
    </row>
    <row r="6353" spans="1:13" x14ac:dyDescent="0.35">
      <c r="A6353" s="116"/>
      <c r="C6353" s="116"/>
      <c r="D6353" s="116"/>
      <c r="M6353" s="116"/>
    </row>
    <row r="6354" spans="1:13" x14ac:dyDescent="0.35">
      <c r="A6354" s="116"/>
      <c r="C6354" s="116"/>
      <c r="D6354" s="116"/>
      <c r="M6354" s="116"/>
    </row>
    <row r="6355" spans="1:13" x14ac:dyDescent="0.35">
      <c r="A6355" s="116"/>
      <c r="C6355" s="116"/>
      <c r="D6355" s="116"/>
      <c r="M6355" s="116"/>
    </row>
    <row r="6356" spans="1:13" x14ac:dyDescent="0.35">
      <c r="A6356" s="116"/>
      <c r="C6356" s="116"/>
      <c r="D6356" s="116"/>
      <c r="M6356" s="116"/>
    </row>
    <row r="6357" spans="1:13" x14ac:dyDescent="0.35">
      <c r="A6357" s="116"/>
      <c r="C6357" s="116"/>
      <c r="D6357" s="116"/>
      <c r="M6357" s="116"/>
    </row>
    <row r="6358" spans="1:13" x14ac:dyDescent="0.35">
      <c r="A6358" s="116"/>
      <c r="C6358" s="116"/>
      <c r="D6358" s="116"/>
      <c r="M6358" s="116"/>
    </row>
    <row r="6359" spans="1:13" x14ac:dyDescent="0.35">
      <c r="A6359" s="116"/>
      <c r="C6359" s="116"/>
      <c r="D6359" s="116"/>
      <c r="M6359" s="116"/>
    </row>
    <row r="6360" spans="1:13" x14ac:dyDescent="0.35">
      <c r="A6360" s="116"/>
      <c r="C6360" s="116"/>
      <c r="D6360" s="116"/>
      <c r="M6360" s="116"/>
    </row>
    <row r="6361" spans="1:13" x14ac:dyDescent="0.35">
      <c r="A6361" s="116"/>
      <c r="C6361" s="116"/>
      <c r="D6361" s="116"/>
      <c r="M6361" s="116"/>
    </row>
    <row r="6362" spans="1:13" x14ac:dyDescent="0.35">
      <c r="A6362" s="116"/>
      <c r="C6362" s="116"/>
      <c r="D6362" s="116"/>
      <c r="M6362" s="116"/>
    </row>
    <row r="6363" spans="1:13" x14ac:dyDescent="0.35">
      <c r="A6363" s="116"/>
      <c r="C6363" s="116"/>
      <c r="D6363" s="116"/>
      <c r="M6363" s="116"/>
    </row>
    <row r="6364" spans="1:13" x14ac:dyDescent="0.35">
      <c r="A6364" s="116"/>
      <c r="C6364" s="116"/>
      <c r="D6364" s="116"/>
      <c r="M6364" s="116"/>
    </row>
    <row r="6365" spans="1:13" x14ac:dyDescent="0.35">
      <c r="A6365" s="116"/>
      <c r="C6365" s="116"/>
      <c r="D6365" s="116"/>
      <c r="M6365" s="116"/>
    </row>
    <row r="6366" spans="1:13" x14ac:dyDescent="0.35">
      <c r="A6366" s="116"/>
      <c r="C6366" s="116"/>
      <c r="D6366" s="116"/>
      <c r="M6366" s="116"/>
    </row>
    <row r="6367" spans="1:13" x14ac:dyDescent="0.35">
      <c r="A6367" s="116"/>
      <c r="C6367" s="116"/>
      <c r="D6367" s="116"/>
      <c r="M6367" s="116"/>
    </row>
    <row r="6368" spans="1:13" x14ac:dyDescent="0.35">
      <c r="A6368" s="116"/>
      <c r="C6368" s="116"/>
      <c r="D6368" s="116"/>
      <c r="M6368" s="116"/>
    </row>
    <row r="6369" spans="1:13" x14ac:dyDescent="0.35">
      <c r="A6369" s="116"/>
      <c r="C6369" s="116"/>
      <c r="D6369" s="116"/>
      <c r="M6369" s="116"/>
    </row>
    <row r="6370" spans="1:13" x14ac:dyDescent="0.35">
      <c r="A6370" s="116"/>
      <c r="C6370" s="116"/>
      <c r="D6370" s="116"/>
      <c r="M6370" s="116"/>
    </row>
    <row r="6371" spans="1:13" x14ac:dyDescent="0.35">
      <c r="A6371" s="116"/>
      <c r="C6371" s="116"/>
      <c r="D6371" s="116"/>
      <c r="M6371" s="116"/>
    </row>
    <row r="6372" spans="1:13" x14ac:dyDescent="0.35">
      <c r="A6372" s="116"/>
      <c r="C6372" s="116"/>
      <c r="D6372" s="116"/>
      <c r="M6372" s="116"/>
    </row>
    <row r="6373" spans="1:13" x14ac:dyDescent="0.35">
      <c r="A6373" s="116"/>
      <c r="C6373" s="116"/>
      <c r="D6373" s="116"/>
      <c r="M6373" s="116"/>
    </row>
    <row r="6374" spans="1:13" x14ac:dyDescent="0.35">
      <c r="A6374" s="116"/>
      <c r="C6374" s="116"/>
      <c r="D6374" s="116"/>
      <c r="M6374" s="116"/>
    </row>
    <row r="6375" spans="1:13" x14ac:dyDescent="0.35">
      <c r="A6375" s="116"/>
      <c r="C6375" s="116"/>
      <c r="D6375" s="116"/>
      <c r="M6375" s="116"/>
    </row>
    <row r="6376" spans="1:13" x14ac:dyDescent="0.35">
      <c r="A6376" s="116"/>
      <c r="C6376" s="116"/>
      <c r="D6376" s="116"/>
      <c r="M6376" s="116"/>
    </row>
    <row r="6377" spans="1:13" x14ac:dyDescent="0.35">
      <c r="A6377" s="116"/>
      <c r="C6377" s="116"/>
      <c r="D6377" s="116"/>
      <c r="M6377" s="116"/>
    </row>
    <row r="6378" spans="1:13" x14ac:dyDescent="0.35">
      <c r="A6378" s="116"/>
      <c r="C6378" s="116"/>
      <c r="D6378" s="116"/>
      <c r="M6378" s="116"/>
    </row>
    <row r="6379" spans="1:13" x14ac:dyDescent="0.35">
      <c r="A6379" s="116"/>
      <c r="C6379" s="116"/>
      <c r="D6379" s="116"/>
      <c r="M6379" s="116"/>
    </row>
    <row r="6380" spans="1:13" x14ac:dyDescent="0.35">
      <c r="A6380" s="116"/>
      <c r="C6380" s="116"/>
      <c r="D6380" s="116"/>
      <c r="M6380" s="116"/>
    </row>
    <row r="6381" spans="1:13" x14ac:dyDescent="0.35">
      <c r="A6381" s="116"/>
      <c r="C6381" s="116"/>
      <c r="D6381" s="116"/>
      <c r="M6381" s="116"/>
    </row>
    <row r="6382" spans="1:13" x14ac:dyDescent="0.35">
      <c r="A6382" s="116"/>
      <c r="C6382" s="116"/>
      <c r="D6382" s="116"/>
      <c r="M6382" s="116"/>
    </row>
    <row r="6383" spans="1:13" x14ac:dyDescent="0.35">
      <c r="A6383" s="116"/>
      <c r="C6383" s="116"/>
      <c r="D6383" s="116"/>
      <c r="M6383" s="116"/>
    </row>
    <row r="6384" spans="1:13" x14ac:dyDescent="0.35">
      <c r="A6384" s="116"/>
      <c r="C6384" s="116"/>
      <c r="D6384" s="116"/>
      <c r="M6384" s="116"/>
    </row>
    <row r="6385" spans="1:13" x14ac:dyDescent="0.35">
      <c r="A6385" s="116"/>
      <c r="C6385" s="116"/>
      <c r="D6385" s="116"/>
      <c r="M6385" s="116"/>
    </row>
    <row r="6386" spans="1:13" x14ac:dyDescent="0.35">
      <c r="A6386" s="116"/>
      <c r="C6386" s="116"/>
      <c r="D6386" s="116"/>
      <c r="M6386" s="116"/>
    </row>
    <row r="6387" spans="1:13" x14ac:dyDescent="0.35">
      <c r="A6387" s="116"/>
      <c r="C6387" s="116"/>
      <c r="D6387" s="116"/>
      <c r="M6387" s="116"/>
    </row>
    <row r="6388" spans="1:13" x14ac:dyDescent="0.35">
      <c r="A6388" s="116"/>
      <c r="C6388" s="116"/>
      <c r="D6388" s="116"/>
      <c r="M6388" s="116"/>
    </row>
    <row r="6389" spans="1:13" x14ac:dyDescent="0.35">
      <c r="A6389" s="116"/>
      <c r="C6389" s="116"/>
      <c r="D6389" s="116"/>
      <c r="M6389" s="116"/>
    </row>
    <row r="6390" spans="1:13" x14ac:dyDescent="0.35">
      <c r="A6390" s="116"/>
      <c r="C6390" s="116"/>
      <c r="D6390" s="116"/>
      <c r="M6390" s="116"/>
    </row>
    <row r="6391" spans="1:13" x14ac:dyDescent="0.35">
      <c r="A6391" s="116"/>
      <c r="C6391" s="116"/>
      <c r="D6391" s="116"/>
      <c r="M6391" s="116"/>
    </row>
    <row r="6392" spans="1:13" x14ac:dyDescent="0.35">
      <c r="A6392" s="116"/>
      <c r="C6392" s="116"/>
      <c r="D6392" s="116"/>
      <c r="M6392" s="116"/>
    </row>
    <row r="6393" spans="1:13" x14ac:dyDescent="0.35">
      <c r="A6393" s="116"/>
      <c r="C6393" s="116"/>
      <c r="D6393" s="116"/>
      <c r="M6393" s="116"/>
    </row>
    <row r="6394" spans="1:13" x14ac:dyDescent="0.35">
      <c r="A6394" s="116"/>
      <c r="C6394" s="116"/>
      <c r="D6394" s="116"/>
      <c r="M6394" s="116"/>
    </row>
    <row r="6395" spans="1:13" x14ac:dyDescent="0.35">
      <c r="A6395" s="116"/>
      <c r="C6395" s="116"/>
      <c r="D6395" s="116"/>
      <c r="M6395" s="116"/>
    </row>
    <row r="6396" spans="1:13" x14ac:dyDescent="0.35">
      <c r="A6396" s="116"/>
      <c r="C6396" s="116"/>
      <c r="D6396" s="116"/>
      <c r="M6396" s="116"/>
    </row>
    <row r="6397" spans="1:13" x14ac:dyDescent="0.35">
      <c r="A6397" s="116"/>
      <c r="C6397" s="116"/>
      <c r="D6397" s="116"/>
      <c r="M6397" s="116"/>
    </row>
    <row r="6398" spans="1:13" x14ac:dyDescent="0.35">
      <c r="A6398" s="116"/>
      <c r="C6398" s="116"/>
      <c r="D6398" s="116"/>
      <c r="M6398" s="116"/>
    </row>
    <row r="6399" spans="1:13" x14ac:dyDescent="0.35">
      <c r="A6399" s="116"/>
      <c r="C6399" s="116"/>
      <c r="D6399" s="116"/>
      <c r="M6399" s="116"/>
    </row>
    <row r="6400" spans="1:13" x14ac:dyDescent="0.35">
      <c r="A6400" s="116"/>
      <c r="C6400" s="116"/>
      <c r="D6400" s="116"/>
      <c r="M6400" s="116"/>
    </row>
    <row r="6401" spans="1:13" x14ac:dyDescent="0.35">
      <c r="A6401" s="116"/>
      <c r="C6401" s="116"/>
      <c r="D6401" s="116"/>
      <c r="M6401" s="116"/>
    </row>
    <row r="6402" spans="1:13" x14ac:dyDescent="0.35">
      <c r="A6402" s="116"/>
      <c r="C6402" s="116"/>
      <c r="D6402" s="116"/>
      <c r="M6402" s="116"/>
    </row>
    <row r="6403" spans="1:13" x14ac:dyDescent="0.35">
      <c r="A6403" s="116"/>
      <c r="C6403" s="116"/>
      <c r="D6403" s="116"/>
      <c r="M6403" s="116"/>
    </row>
    <row r="6404" spans="1:13" x14ac:dyDescent="0.35">
      <c r="A6404" s="116"/>
      <c r="C6404" s="116"/>
      <c r="D6404" s="116"/>
      <c r="M6404" s="116"/>
    </row>
    <row r="6405" spans="1:13" x14ac:dyDescent="0.35">
      <c r="A6405" s="116"/>
      <c r="C6405" s="116"/>
      <c r="D6405" s="116"/>
      <c r="M6405" s="116"/>
    </row>
    <row r="6406" spans="1:13" x14ac:dyDescent="0.35">
      <c r="A6406" s="116"/>
      <c r="C6406" s="116"/>
      <c r="D6406" s="116"/>
      <c r="M6406" s="116"/>
    </row>
    <row r="6407" spans="1:13" x14ac:dyDescent="0.35">
      <c r="A6407" s="116"/>
      <c r="C6407" s="116"/>
      <c r="D6407" s="116"/>
      <c r="M6407" s="116"/>
    </row>
    <row r="6408" spans="1:13" x14ac:dyDescent="0.35">
      <c r="A6408" s="116"/>
      <c r="C6408" s="116"/>
      <c r="D6408" s="116"/>
      <c r="M6408" s="116"/>
    </row>
    <row r="6409" spans="1:13" x14ac:dyDescent="0.35">
      <c r="A6409" s="116"/>
      <c r="C6409" s="116"/>
      <c r="D6409" s="116"/>
      <c r="M6409" s="116"/>
    </row>
    <row r="6410" spans="1:13" x14ac:dyDescent="0.35">
      <c r="A6410" s="116"/>
      <c r="C6410" s="116"/>
      <c r="D6410" s="116"/>
      <c r="M6410" s="116"/>
    </row>
    <row r="6411" spans="1:13" x14ac:dyDescent="0.35">
      <c r="A6411" s="116"/>
      <c r="C6411" s="116"/>
      <c r="D6411" s="116"/>
      <c r="M6411" s="116"/>
    </row>
    <row r="6412" spans="1:13" x14ac:dyDescent="0.35">
      <c r="A6412" s="116"/>
      <c r="C6412" s="116"/>
      <c r="D6412" s="116"/>
      <c r="M6412" s="116"/>
    </row>
    <row r="6413" spans="1:13" x14ac:dyDescent="0.35">
      <c r="A6413" s="116"/>
      <c r="C6413" s="116"/>
      <c r="D6413" s="116"/>
      <c r="M6413" s="116"/>
    </row>
    <row r="6414" spans="1:13" x14ac:dyDescent="0.35">
      <c r="A6414" s="116"/>
      <c r="C6414" s="116"/>
      <c r="D6414" s="116"/>
      <c r="M6414" s="116"/>
    </row>
    <row r="6415" spans="1:13" x14ac:dyDescent="0.35">
      <c r="A6415" s="116"/>
      <c r="C6415" s="116"/>
      <c r="D6415" s="116"/>
      <c r="M6415" s="116"/>
    </row>
    <row r="6416" spans="1:13" x14ac:dyDescent="0.35">
      <c r="A6416" s="116"/>
      <c r="C6416" s="116"/>
      <c r="D6416" s="116"/>
      <c r="M6416" s="116"/>
    </row>
    <row r="6417" spans="1:13" x14ac:dyDescent="0.35">
      <c r="A6417" s="116"/>
      <c r="C6417" s="116"/>
      <c r="D6417" s="116"/>
      <c r="M6417" s="116"/>
    </row>
    <row r="6418" spans="1:13" x14ac:dyDescent="0.35">
      <c r="A6418" s="116"/>
      <c r="C6418" s="116"/>
      <c r="D6418" s="116"/>
      <c r="M6418" s="116"/>
    </row>
    <row r="6419" spans="1:13" x14ac:dyDescent="0.35">
      <c r="A6419" s="116"/>
      <c r="C6419" s="116"/>
      <c r="D6419" s="116"/>
      <c r="M6419" s="116"/>
    </row>
    <row r="6420" spans="1:13" x14ac:dyDescent="0.35">
      <c r="A6420" s="116"/>
      <c r="C6420" s="116"/>
      <c r="D6420" s="116"/>
      <c r="M6420" s="116"/>
    </row>
    <row r="6421" spans="1:13" x14ac:dyDescent="0.35">
      <c r="A6421" s="116"/>
      <c r="C6421" s="116"/>
      <c r="D6421" s="116"/>
      <c r="M6421" s="116"/>
    </row>
    <row r="6422" spans="1:13" x14ac:dyDescent="0.35">
      <c r="A6422" s="116"/>
      <c r="C6422" s="116"/>
      <c r="D6422" s="116"/>
      <c r="M6422" s="116"/>
    </row>
    <row r="6423" spans="1:13" x14ac:dyDescent="0.35">
      <c r="A6423" s="116"/>
      <c r="C6423" s="116"/>
      <c r="D6423" s="116"/>
      <c r="M6423" s="116"/>
    </row>
    <row r="6424" spans="1:13" x14ac:dyDescent="0.35">
      <c r="A6424" s="116"/>
      <c r="C6424" s="116"/>
      <c r="D6424" s="116"/>
      <c r="M6424" s="116"/>
    </row>
    <row r="6425" spans="1:13" x14ac:dyDescent="0.35">
      <c r="A6425" s="116"/>
      <c r="C6425" s="116"/>
      <c r="D6425" s="116"/>
      <c r="M6425" s="116"/>
    </row>
    <row r="6426" spans="1:13" x14ac:dyDescent="0.35">
      <c r="A6426" s="116"/>
      <c r="C6426" s="116"/>
      <c r="D6426" s="116"/>
      <c r="M6426" s="116"/>
    </row>
    <row r="6427" spans="1:13" x14ac:dyDescent="0.35">
      <c r="A6427" s="116"/>
      <c r="C6427" s="116"/>
      <c r="D6427" s="116"/>
      <c r="M6427" s="116"/>
    </row>
    <row r="6428" spans="1:13" x14ac:dyDescent="0.35">
      <c r="A6428" s="116"/>
      <c r="C6428" s="116"/>
      <c r="D6428" s="116"/>
      <c r="M6428" s="116"/>
    </row>
    <row r="6429" spans="1:13" x14ac:dyDescent="0.35">
      <c r="A6429" s="116"/>
      <c r="C6429" s="116"/>
      <c r="D6429" s="116"/>
      <c r="M6429" s="116"/>
    </row>
    <row r="6430" spans="1:13" x14ac:dyDescent="0.35">
      <c r="A6430" s="116"/>
      <c r="C6430" s="116"/>
      <c r="D6430" s="116"/>
      <c r="M6430" s="116"/>
    </row>
    <row r="6431" spans="1:13" x14ac:dyDescent="0.35">
      <c r="A6431" s="116"/>
      <c r="C6431" s="116"/>
      <c r="D6431" s="116"/>
      <c r="M6431" s="116"/>
    </row>
    <row r="6432" spans="1:13" x14ac:dyDescent="0.35">
      <c r="A6432" s="116"/>
      <c r="C6432" s="116"/>
      <c r="D6432" s="116"/>
      <c r="M6432" s="116"/>
    </row>
    <row r="6433" spans="1:13" x14ac:dyDescent="0.35">
      <c r="A6433" s="116"/>
      <c r="C6433" s="116"/>
      <c r="D6433" s="116"/>
      <c r="M6433" s="116"/>
    </row>
    <row r="6434" spans="1:13" x14ac:dyDescent="0.35">
      <c r="A6434" s="116"/>
      <c r="C6434" s="116"/>
      <c r="D6434" s="116"/>
      <c r="M6434" s="116"/>
    </row>
    <row r="6435" spans="1:13" x14ac:dyDescent="0.35">
      <c r="A6435" s="116"/>
      <c r="C6435" s="116"/>
      <c r="D6435" s="116"/>
      <c r="M6435" s="116"/>
    </row>
    <row r="6436" spans="1:13" x14ac:dyDescent="0.35">
      <c r="A6436" s="116"/>
      <c r="C6436" s="116"/>
      <c r="D6436" s="116"/>
      <c r="M6436" s="116"/>
    </row>
    <row r="6437" spans="1:13" x14ac:dyDescent="0.35">
      <c r="A6437" s="116"/>
      <c r="C6437" s="116"/>
      <c r="D6437" s="116"/>
      <c r="M6437" s="116"/>
    </row>
    <row r="6438" spans="1:13" x14ac:dyDescent="0.35">
      <c r="A6438" s="116"/>
      <c r="C6438" s="116"/>
      <c r="D6438" s="116"/>
      <c r="M6438" s="116"/>
    </row>
    <row r="6439" spans="1:13" x14ac:dyDescent="0.35">
      <c r="A6439" s="116"/>
      <c r="C6439" s="116"/>
      <c r="D6439" s="116"/>
      <c r="M6439" s="116"/>
    </row>
    <row r="6440" spans="1:13" x14ac:dyDescent="0.35">
      <c r="A6440" s="116"/>
      <c r="C6440" s="116"/>
      <c r="D6440" s="116"/>
      <c r="M6440" s="116"/>
    </row>
    <row r="6441" spans="1:13" x14ac:dyDescent="0.35">
      <c r="A6441" s="116"/>
      <c r="C6441" s="116"/>
      <c r="D6441" s="116"/>
      <c r="M6441" s="116"/>
    </row>
    <row r="6442" spans="1:13" x14ac:dyDescent="0.35">
      <c r="A6442" s="116"/>
      <c r="C6442" s="116"/>
      <c r="D6442" s="116"/>
      <c r="M6442" s="116"/>
    </row>
    <row r="6443" spans="1:13" x14ac:dyDescent="0.35">
      <c r="A6443" s="116"/>
      <c r="C6443" s="116"/>
      <c r="D6443" s="116"/>
      <c r="M6443" s="116"/>
    </row>
    <row r="6444" spans="1:13" x14ac:dyDescent="0.35">
      <c r="A6444" s="116"/>
      <c r="C6444" s="116"/>
      <c r="D6444" s="116"/>
      <c r="M6444" s="116"/>
    </row>
    <row r="6445" spans="1:13" x14ac:dyDescent="0.35">
      <c r="A6445" s="116"/>
      <c r="C6445" s="116"/>
      <c r="D6445" s="116"/>
      <c r="M6445" s="116"/>
    </row>
    <row r="6446" spans="1:13" x14ac:dyDescent="0.35">
      <c r="A6446" s="116"/>
      <c r="C6446" s="116"/>
      <c r="D6446" s="116"/>
      <c r="M6446" s="116"/>
    </row>
    <row r="6447" spans="1:13" x14ac:dyDescent="0.35">
      <c r="A6447" s="116"/>
      <c r="C6447" s="116"/>
      <c r="D6447" s="116"/>
      <c r="M6447" s="116"/>
    </row>
    <row r="6448" spans="1:13" x14ac:dyDescent="0.35">
      <c r="A6448" s="116"/>
      <c r="C6448" s="116"/>
      <c r="D6448" s="116"/>
      <c r="M6448" s="116"/>
    </row>
    <row r="6449" spans="1:13" x14ac:dyDescent="0.35">
      <c r="A6449" s="116"/>
      <c r="C6449" s="116"/>
      <c r="D6449" s="116"/>
      <c r="M6449" s="116"/>
    </row>
    <row r="6450" spans="1:13" x14ac:dyDescent="0.35">
      <c r="A6450" s="116"/>
      <c r="C6450" s="116"/>
      <c r="D6450" s="116"/>
      <c r="M6450" s="116"/>
    </row>
    <row r="6451" spans="1:13" x14ac:dyDescent="0.35">
      <c r="A6451" s="116"/>
      <c r="C6451" s="116"/>
      <c r="D6451" s="116"/>
      <c r="M6451" s="116"/>
    </row>
    <row r="6452" spans="1:13" x14ac:dyDescent="0.35">
      <c r="A6452" s="116"/>
      <c r="C6452" s="116"/>
      <c r="D6452" s="116"/>
      <c r="M6452" s="116"/>
    </row>
    <row r="6453" spans="1:13" x14ac:dyDescent="0.35">
      <c r="A6453" s="116"/>
      <c r="C6453" s="116"/>
      <c r="D6453" s="116"/>
      <c r="M6453" s="116"/>
    </row>
    <row r="6454" spans="1:13" x14ac:dyDescent="0.35">
      <c r="A6454" s="116"/>
      <c r="C6454" s="116"/>
      <c r="D6454" s="116"/>
      <c r="M6454" s="116"/>
    </row>
    <row r="6455" spans="1:13" x14ac:dyDescent="0.35">
      <c r="A6455" s="116"/>
      <c r="C6455" s="116"/>
      <c r="D6455" s="116"/>
      <c r="M6455" s="116"/>
    </row>
    <row r="6456" spans="1:13" x14ac:dyDescent="0.35">
      <c r="A6456" s="116"/>
      <c r="C6456" s="116"/>
      <c r="D6456" s="116"/>
      <c r="M6456" s="116"/>
    </row>
    <row r="6457" spans="1:13" x14ac:dyDescent="0.35">
      <c r="A6457" s="116"/>
      <c r="C6457" s="116"/>
      <c r="D6457" s="116"/>
      <c r="M6457" s="116"/>
    </row>
    <row r="6458" spans="1:13" x14ac:dyDescent="0.35">
      <c r="A6458" s="116"/>
      <c r="C6458" s="116"/>
      <c r="D6458" s="116"/>
      <c r="M6458" s="116"/>
    </row>
    <row r="6459" spans="1:13" x14ac:dyDescent="0.35">
      <c r="A6459" s="116"/>
      <c r="C6459" s="116"/>
      <c r="D6459" s="116"/>
      <c r="M6459" s="116"/>
    </row>
    <row r="6460" spans="1:13" x14ac:dyDescent="0.35">
      <c r="A6460" s="116"/>
      <c r="C6460" s="116"/>
      <c r="D6460" s="116"/>
      <c r="M6460" s="116"/>
    </row>
    <row r="6461" spans="1:13" x14ac:dyDescent="0.35">
      <c r="A6461" s="116"/>
      <c r="C6461" s="116"/>
      <c r="D6461" s="116"/>
      <c r="M6461" s="116"/>
    </row>
    <row r="6462" spans="1:13" x14ac:dyDescent="0.35">
      <c r="A6462" s="116"/>
      <c r="C6462" s="116"/>
      <c r="D6462" s="116"/>
      <c r="M6462" s="116"/>
    </row>
    <row r="6463" spans="1:13" x14ac:dyDescent="0.35">
      <c r="A6463" s="116"/>
      <c r="C6463" s="116"/>
      <c r="D6463" s="116"/>
      <c r="M6463" s="116"/>
    </row>
    <row r="6464" spans="1:13" x14ac:dyDescent="0.35">
      <c r="A6464" s="116"/>
      <c r="C6464" s="116"/>
      <c r="D6464" s="116"/>
      <c r="M6464" s="116"/>
    </row>
    <row r="6465" spans="1:13" x14ac:dyDescent="0.35">
      <c r="A6465" s="116"/>
      <c r="C6465" s="116"/>
      <c r="D6465" s="116"/>
      <c r="M6465" s="116"/>
    </row>
    <row r="6466" spans="1:13" x14ac:dyDescent="0.35">
      <c r="A6466" s="116"/>
      <c r="C6466" s="116"/>
      <c r="D6466" s="116"/>
      <c r="M6466" s="116"/>
    </row>
    <row r="6467" spans="1:13" x14ac:dyDescent="0.35">
      <c r="A6467" s="116"/>
      <c r="C6467" s="116"/>
      <c r="D6467" s="116"/>
      <c r="M6467" s="116"/>
    </row>
    <row r="6468" spans="1:13" x14ac:dyDescent="0.35">
      <c r="A6468" s="116"/>
      <c r="C6468" s="116"/>
      <c r="D6468" s="116"/>
      <c r="M6468" s="116"/>
    </row>
    <row r="6469" spans="1:13" x14ac:dyDescent="0.35">
      <c r="A6469" s="116"/>
      <c r="C6469" s="116"/>
      <c r="D6469" s="116"/>
      <c r="M6469" s="116"/>
    </row>
    <row r="6470" spans="1:13" x14ac:dyDescent="0.35">
      <c r="A6470" s="116"/>
      <c r="C6470" s="116"/>
      <c r="D6470" s="116"/>
      <c r="M6470" s="116"/>
    </row>
    <row r="6471" spans="1:13" x14ac:dyDescent="0.35">
      <c r="A6471" s="116"/>
      <c r="C6471" s="116"/>
      <c r="D6471" s="116"/>
      <c r="M6471" s="116"/>
    </row>
    <row r="6472" spans="1:13" x14ac:dyDescent="0.35">
      <c r="A6472" s="116"/>
      <c r="C6472" s="116"/>
      <c r="D6472" s="116"/>
      <c r="M6472" s="116"/>
    </row>
    <row r="6473" spans="1:13" x14ac:dyDescent="0.35">
      <c r="A6473" s="116"/>
      <c r="C6473" s="116"/>
      <c r="D6473" s="116"/>
      <c r="M6473" s="116"/>
    </row>
    <row r="6474" spans="1:13" x14ac:dyDescent="0.35">
      <c r="A6474" s="116"/>
      <c r="C6474" s="116"/>
      <c r="D6474" s="116"/>
      <c r="M6474" s="116"/>
    </row>
    <row r="6475" spans="1:13" x14ac:dyDescent="0.35">
      <c r="A6475" s="116"/>
      <c r="C6475" s="116"/>
      <c r="D6475" s="116"/>
      <c r="M6475" s="116"/>
    </row>
    <row r="6476" spans="1:13" x14ac:dyDescent="0.35">
      <c r="A6476" s="116"/>
      <c r="C6476" s="116"/>
      <c r="D6476" s="116"/>
      <c r="M6476" s="116"/>
    </row>
    <row r="6477" spans="1:13" x14ac:dyDescent="0.35">
      <c r="A6477" s="116"/>
      <c r="C6477" s="116"/>
      <c r="D6477" s="116"/>
      <c r="M6477" s="116"/>
    </row>
    <row r="6478" spans="1:13" x14ac:dyDescent="0.35">
      <c r="A6478" s="116"/>
      <c r="C6478" s="116"/>
      <c r="D6478" s="116"/>
      <c r="M6478" s="116"/>
    </row>
    <row r="6479" spans="1:13" x14ac:dyDescent="0.35">
      <c r="A6479" s="116"/>
      <c r="C6479" s="116"/>
      <c r="D6479" s="116"/>
      <c r="M6479" s="116"/>
    </row>
    <row r="6480" spans="1:13" x14ac:dyDescent="0.35">
      <c r="A6480" s="116"/>
      <c r="C6480" s="116"/>
      <c r="D6480" s="116"/>
      <c r="M6480" s="116"/>
    </row>
    <row r="6481" spans="1:13" x14ac:dyDescent="0.35">
      <c r="A6481" s="116"/>
      <c r="C6481" s="116"/>
      <c r="D6481" s="116"/>
      <c r="M6481" s="116"/>
    </row>
    <row r="6482" spans="1:13" x14ac:dyDescent="0.35">
      <c r="A6482" s="116"/>
      <c r="C6482" s="116"/>
      <c r="D6482" s="116"/>
      <c r="M6482" s="116"/>
    </row>
    <row r="6483" spans="1:13" x14ac:dyDescent="0.35">
      <c r="A6483" s="116"/>
      <c r="C6483" s="116"/>
      <c r="D6483" s="116"/>
      <c r="M6483" s="116"/>
    </row>
    <row r="6484" spans="1:13" x14ac:dyDescent="0.35">
      <c r="A6484" s="116"/>
      <c r="C6484" s="116"/>
      <c r="D6484" s="116"/>
      <c r="M6484" s="116"/>
    </row>
    <row r="6485" spans="1:13" x14ac:dyDescent="0.35">
      <c r="A6485" s="116"/>
      <c r="C6485" s="116"/>
      <c r="D6485" s="116"/>
      <c r="M6485" s="116"/>
    </row>
    <row r="6486" spans="1:13" x14ac:dyDescent="0.35">
      <c r="A6486" s="116"/>
      <c r="C6486" s="116"/>
      <c r="D6486" s="116"/>
      <c r="M6486" s="116"/>
    </row>
    <row r="6487" spans="1:13" x14ac:dyDescent="0.35">
      <c r="A6487" s="116"/>
      <c r="C6487" s="116"/>
      <c r="D6487" s="116"/>
      <c r="M6487" s="116"/>
    </row>
    <row r="6488" spans="1:13" x14ac:dyDescent="0.35">
      <c r="A6488" s="116"/>
      <c r="C6488" s="116"/>
      <c r="D6488" s="116"/>
      <c r="M6488" s="116"/>
    </row>
    <row r="6489" spans="1:13" x14ac:dyDescent="0.35">
      <c r="A6489" s="116"/>
      <c r="C6489" s="116"/>
      <c r="D6489" s="116"/>
      <c r="M6489" s="116"/>
    </row>
    <row r="6490" spans="1:13" x14ac:dyDescent="0.35">
      <c r="A6490" s="116"/>
      <c r="C6490" s="116"/>
      <c r="D6490" s="116"/>
      <c r="M6490" s="116"/>
    </row>
    <row r="6491" spans="1:13" x14ac:dyDescent="0.35">
      <c r="A6491" s="116"/>
      <c r="C6491" s="116"/>
      <c r="D6491" s="116"/>
      <c r="M6491" s="116"/>
    </row>
    <row r="6492" spans="1:13" x14ac:dyDescent="0.35">
      <c r="A6492" s="116"/>
      <c r="C6492" s="116"/>
      <c r="D6492" s="116"/>
      <c r="M6492" s="116"/>
    </row>
    <row r="6493" spans="1:13" x14ac:dyDescent="0.35">
      <c r="A6493" s="116"/>
      <c r="C6493" s="116"/>
      <c r="D6493" s="116"/>
      <c r="M6493" s="116"/>
    </row>
    <row r="6494" spans="1:13" x14ac:dyDescent="0.35">
      <c r="A6494" s="116"/>
      <c r="C6494" s="116"/>
      <c r="D6494" s="116"/>
      <c r="M6494" s="116"/>
    </row>
    <row r="6495" spans="1:13" x14ac:dyDescent="0.35">
      <c r="A6495" s="116"/>
      <c r="C6495" s="116"/>
      <c r="D6495" s="116"/>
      <c r="M6495" s="116"/>
    </row>
    <row r="6496" spans="1:13" x14ac:dyDescent="0.35">
      <c r="A6496" s="116"/>
      <c r="C6496" s="116"/>
      <c r="D6496" s="116"/>
      <c r="M6496" s="116"/>
    </row>
    <row r="6497" spans="1:13" x14ac:dyDescent="0.35">
      <c r="A6497" s="116"/>
      <c r="C6497" s="116"/>
      <c r="D6497" s="116"/>
      <c r="M6497" s="116"/>
    </row>
    <row r="6498" spans="1:13" x14ac:dyDescent="0.35">
      <c r="A6498" s="116"/>
      <c r="C6498" s="116"/>
      <c r="D6498" s="116"/>
      <c r="M6498" s="116"/>
    </row>
    <row r="6499" spans="1:13" x14ac:dyDescent="0.35">
      <c r="A6499" s="116"/>
      <c r="C6499" s="116"/>
      <c r="D6499" s="116"/>
      <c r="M6499" s="116"/>
    </row>
    <row r="6500" spans="1:13" x14ac:dyDescent="0.35">
      <c r="A6500" s="116"/>
      <c r="C6500" s="116"/>
      <c r="D6500" s="116"/>
      <c r="M6500" s="116"/>
    </row>
    <row r="6501" spans="1:13" x14ac:dyDescent="0.35">
      <c r="A6501" s="116"/>
      <c r="C6501" s="116"/>
      <c r="D6501" s="116"/>
      <c r="M6501" s="116"/>
    </row>
    <row r="6502" spans="1:13" x14ac:dyDescent="0.35">
      <c r="A6502" s="116"/>
      <c r="C6502" s="116"/>
      <c r="D6502" s="116"/>
      <c r="M6502" s="116"/>
    </row>
    <row r="6503" spans="1:13" x14ac:dyDescent="0.35">
      <c r="A6503" s="116"/>
      <c r="C6503" s="116"/>
      <c r="D6503" s="116"/>
      <c r="M6503" s="116"/>
    </row>
    <row r="6504" spans="1:13" x14ac:dyDescent="0.35">
      <c r="A6504" s="116"/>
      <c r="C6504" s="116"/>
      <c r="D6504" s="116"/>
      <c r="M6504" s="116"/>
    </row>
    <row r="6505" spans="1:13" x14ac:dyDescent="0.35">
      <c r="A6505" s="116"/>
      <c r="C6505" s="116"/>
      <c r="D6505" s="116"/>
      <c r="M6505" s="116"/>
    </row>
    <row r="6506" spans="1:13" x14ac:dyDescent="0.35">
      <c r="A6506" s="116"/>
      <c r="C6506" s="116"/>
      <c r="D6506" s="116"/>
      <c r="M6506" s="116"/>
    </row>
    <row r="6507" spans="1:13" x14ac:dyDescent="0.35">
      <c r="A6507" s="116"/>
      <c r="C6507" s="116"/>
      <c r="D6507" s="116"/>
      <c r="M6507" s="116"/>
    </row>
    <row r="6508" spans="1:13" x14ac:dyDescent="0.35">
      <c r="A6508" s="116"/>
      <c r="C6508" s="116"/>
      <c r="D6508" s="116"/>
      <c r="M6508" s="116"/>
    </row>
    <row r="6509" spans="1:13" x14ac:dyDescent="0.35">
      <c r="A6509" s="116"/>
      <c r="C6509" s="116"/>
      <c r="D6509" s="116"/>
      <c r="M6509" s="116"/>
    </row>
    <row r="6510" spans="1:13" x14ac:dyDescent="0.35">
      <c r="A6510" s="116"/>
      <c r="C6510" s="116"/>
      <c r="D6510" s="116"/>
      <c r="M6510" s="116"/>
    </row>
    <row r="6511" spans="1:13" x14ac:dyDescent="0.35">
      <c r="A6511" s="116"/>
      <c r="C6511" s="116"/>
      <c r="D6511" s="116"/>
      <c r="M6511" s="116"/>
    </row>
    <row r="6512" spans="1:13" x14ac:dyDescent="0.35">
      <c r="A6512" s="116"/>
      <c r="C6512" s="116"/>
      <c r="D6512" s="116"/>
      <c r="M6512" s="116"/>
    </row>
    <row r="6513" spans="1:13" x14ac:dyDescent="0.35">
      <c r="A6513" s="116"/>
      <c r="C6513" s="116"/>
      <c r="D6513" s="116"/>
      <c r="M6513" s="116"/>
    </row>
    <row r="6514" spans="1:13" x14ac:dyDescent="0.35">
      <c r="A6514" s="116"/>
      <c r="C6514" s="116"/>
      <c r="D6514" s="116"/>
      <c r="M6514" s="116"/>
    </row>
    <row r="6515" spans="1:13" x14ac:dyDescent="0.35">
      <c r="A6515" s="116"/>
      <c r="C6515" s="116"/>
      <c r="D6515" s="116"/>
      <c r="M6515" s="116"/>
    </row>
    <row r="6516" spans="1:13" x14ac:dyDescent="0.35">
      <c r="A6516" s="116"/>
      <c r="C6516" s="116"/>
      <c r="D6516" s="116"/>
      <c r="M6516" s="116"/>
    </row>
    <row r="6517" spans="1:13" x14ac:dyDescent="0.35">
      <c r="A6517" s="116"/>
      <c r="C6517" s="116"/>
      <c r="D6517" s="116"/>
      <c r="M6517" s="116"/>
    </row>
    <row r="6518" spans="1:13" x14ac:dyDescent="0.35">
      <c r="A6518" s="116"/>
      <c r="C6518" s="116"/>
      <c r="D6518" s="116"/>
      <c r="M6518" s="116"/>
    </row>
    <row r="6519" spans="1:13" x14ac:dyDescent="0.35">
      <c r="A6519" s="116"/>
      <c r="C6519" s="116"/>
      <c r="D6519" s="116"/>
      <c r="M6519" s="116"/>
    </row>
    <row r="6520" spans="1:13" x14ac:dyDescent="0.35">
      <c r="A6520" s="116"/>
      <c r="C6520" s="116"/>
      <c r="D6520" s="116"/>
      <c r="M6520" s="116"/>
    </row>
    <row r="6521" spans="1:13" x14ac:dyDescent="0.35">
      <c r="A6521" s="116"/>
      <c r="C6521" s="116"/>
      <c r="D6521" s="116"/>
      <c r="M6521" s="116"/>
    </row>
    <row r="6522" spans="1:13" x14ac:dyDescent="0.35">
      <c r="A6522" s="116"/>
      <c r="C6522" s="116"/>
      <c r="D6522" s="116"/>
      <c r="M6522" s="116"/>
    </row>
    <row r="6523" spans="1:13" x14ac:dyDescent="0.35">
      <c r="A6523" s="116"/>
      <c r="C6523" s="116"/>
      <c r="D6523" s="116"/>
      <c r="M6523" s="116"/>
    </row>
    <row r="6524" spans="1:13" x14ac:dyDescent="0.35">
      <c r="A6524" s="116"/>
      <c r="C6524" s="116"/>
      <c r="D6524" s="116"/>
      <c r="M6524" s="116"/>
    </row>
    <row r="6525" spans="1:13" x14ac:dyDescent="0.35">
      <c r="A6525" s="116"/>
      <c r="C6525" s="116"/>
      <c r="D6525" s="116"/>
      <c r="M6525" s="116"/>
    </row>
    <row r="6526" spans="1:13" x14ac:dyDescent="0.35">
      <c r="A6526" s="116"/>
      <c r="C6526" s="116"/>
      <c r="D6526" s="116"/>
      <c r="M6526" s="116"/>
    </row>
    <row r="6527" spans="1:13" x14ac:dyDescent="0.35">
      <c r="A6527" s="116"/>
      <c r="C6527" s="116"/>
      <c r="D6527" s="116"/>
      <c r="M6527" s="116"/>
    </row>
    <row r="6528" spans="1:13" x14ac:dyDescent="0.35">
      <c r="A6528" s="116"/>
      <c r="C6528" s="116"/>
      <c r="D6528" s="116"/>
      <c r="M6528" s="116"/>
    </row>
    <row r="6529" spans="1:13" x14ac:dyDescent="0.35">
      <c r="A6529" s="116"/>
      <c r="C6529" s="116"/>
      <c r="D6529" s="116"/>
      <c r="M6529" s="116"/>
    </row>
    <row r="6530" spans="1:13" x14ac:dyDescent="0.35">
      <c r="A6530" s="116"/>
      <c r="C6530" s="116"/>
      <c r="D6530" s="116"/>
      <c r="M6530" s="116"/>
    </row>
    <row r="6531" spans="1:13" x14ac:dyDescent="0.35">
      <c r="A6531" s="116"/>
      <c r="C6531" s="116"/>
      <c r="D6531" s="116"/>
      <c r="M6531" s="116"/>
    </row>
    <row r="6532" spans="1:13" x14ac:dyDescent="0.35">
      <c r="A6532" s="116"/>
      <c r="C6532" s="116"/>
      <c r="D6532" s="116"/>
      <c r="M6532" s="116"/>
    </row>
    <row r="6533" spans="1:13" x14ac:dyDescent="0.35">
      <c r="A6533" s="116"/>
      <c r="C6533" s="116"/>
      <c r="D6533" s="116"/>
      <c r="M6533" s="116"/>
    </row>
    <row r="6534" spans="1:13" x14ac:dyDescent="0.35">
      <c r="A6534" s="116"/>
      <c r="C6534" s="116"/>
      <c r="D6534" s="116"/>
      <c r="M6534" s="116"/>
    </row>
    <row r="6535" spans="1:13" x14ac:dyDescent="0.35">
      <c r="A6535" s="116"/>
      <c r="C6535" s="116"/>
      <c r="D6535" s="116"/>
      <c r="M6535" s="116"/>
    </row>
    <row r="6536" spans="1:13" x14ac:dyDescent="0.35">
      <c r="A6536" s="116"/>
      <c r="C6536" s="116"/>
      <c r="D6536" s="116"/>
      <c r="M6536" s="116"/>
    </row>
    <row r="6537" spans="1:13" x14ac:dyDescent="0.35">
      <c r="A6537" s="116"/>
      <c r="C6537" s="116"/>
      <c r="D6537" s="116"/>
      <c r="M6537" s="116"/>
    </row>
    <row r="6538" spans="1:13" x14ac:dyDescent="0.35">
      <c r="A6538" s="116"/>
      <c r="C6538" s="116"/>
      <c r="D6538" s="116"/>
      <c r="M6538" s="116"/>
    </row>
    <row r="6539" spans="1:13" x14ac:dyDescent="0.35">
      <c r="A6539" s="116"/>
      <c r="C6539" s="116"/>
      <c r="D6539" s="116"/>
      <c r="M6539" s="116"/>
    </row>
    <row r="6540" spans="1:13" x14ac:dyDescent="0.35">
      <c r="A6540" s="116"/>
      <c r="C6540" s="116"/>
      <c r="D6540" s="116"/>
      <c r="M6540" s="116"/>
    </row>
    <row r="6541" spans="1:13" x14ac:dyDescent="0.35">
      <c r="A6541" s="116"/>
      <c r="C6541" s="116"/>
      <c r="D6541" s="116"/>
      <c r="M6541" s="116"/>
    </row>
    <row r="6542" spans="1:13" x14ac:dyDescent="0.35">
      <c r="A6542" s="116"/>
      <c r="C6542" s="116"/>
      <c r="D6542" s="116"/>
      <c r="M6542" s="116"/>
    </row>
    <row r="6543" spans="1:13" x14ac:dyDescent="0.35">
      <c r="A6543" s="116"/>
      <c r="C6543" s="116"/>
      <c r="D6543" s="116"/>
      <c r="M6543" s="116"/>
    </row>
    <row r="6544" spans="1:13" x14ac:dyDescent="0.35">
      <c r="A6544" s="116"/>
      <c r="C6544" s="116"/>
      <c r="D6544" s="116"/>
      <c r="M6544" s="116"/>
    </row>
    <row r="6545" spans="1:13" x14ac:dyDescent="0.35">
      <c r="A6545" s="116"/>
      <c r="C6545" s="116"/>
      <c r="D6545" s="116"/>
      <c r="M6545" s="116"/>
    </row>
    <row r="6546" spans="1:13" x14ac:dyDescent="0.35">
      <c r="A6546" s="116"/>
      <c r="C6546" s="116"/>
      <c r="D6546" s="116"/>
      <c r="M6546" s="116"/>
    </row>
    <row r="6547" spans="1:13" x14ac:dyDescent="0.35">
      <c r="A6547" s="116"/>
      <c r="C6547" s="116"/>
      <c r="D6547" s="116"/>
      <c r="M6547" s="116"/>
    </row>
    <row r="6548" spans="1:13" x14ac:dyDescent="0.35">
      <c r="A6548" s="116"/>
      <c r="C6548" s="116"/>
      <c r="D6548" s="116"/>
      <c r="M6548" s="116"/>
    </row>
    <row r="6549" spans="1:13" x14ac:dyDescent="0.35">
      <c r="A6549" s="116"/>
      <c r="C6549" s="116"/>
      <c r="D6549" s="116"/>
      <c r="M6549" s="116"/>
    </row>
    <row r="6550" spans="1:13" x14ac:dyDescent="0.35">
      <c r="A6550" s="116"/>
      <c r="C6550" s="116"/>
      <c r="D6550" s="116"/>
      <c r="M6550" s="116"/>
    </row>
    <row r="6551" spans="1:13" x14ac:dyDescent="0.35">
      <c r="A6551" s="116"/>
      <c r="C6551" s="116"/>
      <c r="D6551" s="116"/>
      <c r="M6551" s="116"/>
    </row>
    <row r="6552" spans="1:13" x14ac:dyDescent="0.35">
      <c r="A6552" s="116"/>
      <c r="C6552" s="116"/>
      <c r="D6552" s="116"/>
      <c r="M6552" s="116"/>
    </row>
    <row r="6553" spans="1:13" x14ac:dyDescent="0.35">
      <c r="A6553" s="116"/>
      <c r="C6553" s="116"/>
      <c r="D6553" s="116"/>
      <c r="M6553" s="116"/>
    </row>
    <row r="6554" spans="1:13" x14ac:dyDescent="0.35">
      <c r="A6554" s="116"/>
      <c r="C6554" s="116"/>
      <c r="D6554" s="116"/>
      <c r="M6554" s="116"/>
    </row>
    <row r="6555" spans="1:13" x14ac:dyDescent="0.35">
      <c r="A6555" s="116"/>
      <c r="C6555" s="116"/>
      <c r="D6555" s="116"/>
      <c r="M6555" s="116"/>
    </row>
    <row r="6556" spans="1:13" x14ac:dyDescent="0.35">
      <c r="A6556" s="116"/>
      <c r="C6556" s="116"/>
      <c r="D6556" s="116"/>
      <c r="M6556" s="116"/>
    </row>
    <row r="6557" spans="1:13" x14ac:dyDescent="0.35">
      <c r="A6557" s="116"/>
      <c r="C6557" s="116"/>
      <c r="D6557" s="116"/>
      <c r="M6557" s="116"/>
    </row>
    <row r="6558" spans="1:13" x14ac:dyDescent="0.35">
      <c r="A6558" s="116"/>
      <c r="C6558" s="116"/>
      <c r="D6558" s="116"/>
      <c r="M6558" s="116"/>
    </row>
    <row r="6559" spans="1:13" x14ac:dyDescent="0.35">
      <c r="A6559" s="116"/>
      <c r="C6559" s="116"/>
      <c r="D6559" s="116"/>
      <c r="M6559" s="116"/>
    </row>
    <row r="6560" spans="1:13" x14ac:dyDescent="0.35">
      <c r="A6560" s="116"/>
      <c r="C6560" s="116"/>
      <c r="D6560" s="116"/>
      <c r="M6560" s="116"/>
    </row>
    <row r="6561" spans="1:13" x14ac:dyDescent="0.35">
      <c r="A6561" s="116"/>
      <c r="C6561" s="116"/>
      <c r="D6561" s="116"/>
      <c r="M6561" s="116"/>
    </row>
    <row r="6562" spans="1:13" x14ac:dyDescent="0.35">
      <c r="A6562" s="116"/>
      <c r="C6562" s="116"/>
      <c r="D6562" s="116"/>
      <c r="M6562" s="116"/>
    </row>
    <row r="6563" spans="1:13" x14ac:dyDescent="0.35">
      <c r="A6563" s="116"/>
      <c r="C6563" s="116"/>
      <c r="D6563" s="116"/>
      <c r="M6563" s="116"/>
    </row>
    <row r="6564" spans="1:13" x14ac:dyDescent="0.35">
      <c r="A6564" s="116"/>
      <c r="C6564" s="116"/>
      <c r="D6564" s="116"/>
      <c r="M6564" s="116"/>
    </row>
    <row r="6565" spans="1:13" x14ac:dyDescent="0.35">
      <c r="A6565" s="116"/>
      <c r="C6565" s="116"/>
      <c r="D6565" s="116"/>
      <c r="M6565" s="116"/>
    </row>
    <row r="6566" spans="1:13" x14ac:dyDescent="0.35">
      <c r="A6566" s="116"/>
      <c r="C6566" s="116"/>
      <c r="D6566" s="116"/>
      <c r="M6566" s="116"/>
    </row>
    <row r="6567" spans="1:13" x14ac:dyDescent="0.35">
      <c r="A6567" s="116"/>
      <c r="C6567" s="116"/>
      <c r="D6567" s="116"/>
      <c r="M6567" s="116"/>
    </row>
    <row r="6568" spans="1:13" x14ac:dyDescent="0.35">
      <c r="A6568" s="116"/>
      <c r="C6568" s="116"/>
      <c r="D6568" s="116"/>
      <c r="M6568" s="116"/>
    </row>
    <row r="6569" spans="1:13" x14ac:dyDescent="0.35">
      <c r="A6569" s="116"/>
      <c r="C6569" s="116"/>
      <c r="D6569" s="116"/>
      <c r="M6569" s="116"/>
    </row>
    <row r="6570" spans="1:13" x14ac:dyDescent="0.35">
      <c r="A6570" s="116"/>
      <c r="C6570" s="116"/>
      <c r="D6570" s="116"/>
      <c r="M6570" s="116"/>
    </row>
    <row r="6571" spans="1:13" x14ac:dyDescent="0.35">
      <c r="A6571" s="116"/>
      <c r="C6571" s="116"/>
      <c r="D6571" s="116"/>
      <c r="M6571" s="116"/>
    </row>
    <row r="6572" spans="1:13" x14ac:dyDescent="0.35">
      <c r="A6572" s="116"/>
      <c r="C6572" s="116"/>
      <c r="D6572" s="116"/>
      <c r="M6572" s="116"/>
    </row>
    <row r="6573" spans="1:13" x14ac:dyDescent="0.35">
      <c r="A6573" s="116"/>
      <c r="C6573" s="116"/>
      <c r="D6573" s="116"/>
      <c r="M6573" s="116"/>
    </row>
    <row r="6574" spans="1:13" x14ac:dyDescent="0.35">
      <c r="A6574" s="116"/>
      <c r="C6574" s="116"/>
      <c r="D6574" s="116"/>
      <c r="M6574" s="116"/>
    </row>
    <row r="6575" spans="1:13" x14ac:dyDescent="0.35">
      <c r="A6575" s="116"/>
      <c r="C6575" s="116"/>
      <c r="D6575" s="116"/>
      <c r="M6575" s="116"/>
    </row>
    <row r="6576" spans="1:13" x14ac:dyDescent="0.35">
      <c r="A6576" s="116"/>
      <c r="C6576" s="116"/>
      <c r="D6576" s="116"/>
      <c r="M6576" s="116"/>
    </row>
    <row r="6577" spans="1:13" x14ac:dyDescent="0.35">
      <c r="A6577" s="116"/>
      <c r="C6577" s="116"/>
      <c r="D6577" s="116"/>
      <c r="M6577" s="116"/>
    </row>
    <row r="6578" spans="1:13" x14ac:dyDescent="0.35">
      <c r="A6578" s="116"/>
      <c r="C6578" s="116"/>
      <c r="D6578" s="116"/>
      <c r="M6578" s="116"/>
    </row>
    <row r="6579" spans="1:13" x14ac:dyDescent="0.35">
      <c r="A6579" s="116"/>
      <c r="C6579" s="116"/>
      <c r="D6579" s="116"/>
      <c r="M6579" s="116"/>
    </row>
    <row r="6580" spans="1:13" x14ac:dyDescent="0.35">
      <c r="A6580" s="116"/>
      <c r="C6580" s="116"/>
      <c r="D6580" s="116"/>
      <c r="M6580" s="116"/>
    </row>
    <row r="6581" spans="1:13" x14ac:dyDescent="0.35">
      <c r="A6581" s="116"/>
      <c r="C6581" s="116"/>
      <c r="D6581" s="116"/>
      <c r="M6581" s="116"/>
    </row>
    <row r="6582" spans="1:13" x14ac:dyDescent="0.35">
      <c r="A6582" s="116"/>
      <c r="C6582" s="116"/>
      <c r="D6582" s="116"/>
      <c r="M6582" s="116"/>
    </row>
    <row r="6583" spans="1:13" x14ac:dyDescent="0.35">
      <c r="A6583" s="116"/>
      <c r="C6583" s="116"/>
      <c r="D6583" s="116"/>
      <c r="M6583" s="116"/>
    </row>
    <row r="6584" spans="1:13" x14ac:dyDescent="0.35">
      <c r="A6584" s="116"/>
      <c r="C6584" s="116"/>
      <c r="D6584" s="116"/>
      <c r="M6584" s="116"/>
    </row>
    <row r="6585" spans="1:13" x14ac:dyDescent="0.35">
      <c r="A6585" s="116"/>
      <c r="C6585" s="116"/>
      <c r="D6585" s="116"/>
      <c r="M6585" s="116"/>
    </row>
    <row r="6586" spans="1:13" x14ac:dyDescent="0.35">
      <c r="A6586" s="116"/>
      <c r="C6586" s="116"/>
      <c r="D6586" s="116"/>
      <c r="M6586" s="116"/>
    </row>
    <row r="6587" spans="1:13" x14ac:dyDescent="0.35">
      <c r="A6587" s="116"/>
      <c r="C6587" s="116"/>
      <c r="D6587" s="116"/>
      <c r="M6587" s="116"/>
    </row>
    <row r="6588" spans="1:13" x14ac:dyDescent="0.35">
      <c r="A6588" s="116"/>
      <c r="C6588" s="116"/>
      <c r="D6588" s="116"/>
      <c r="M6588" s="116"/>
    </row>
    <row r="6589" spans="1:13" x14ac:dyDescent="0.35">
      <c r="A6589" s="116"/>
      <c r="C6589" s="116"/>
      <c r="D6589" s="116"/>
      <c r="M6589" s="116"/>
    </row>
    <row r="6590" spans="1:13" x14ac:dyDescent="0.35">
      <c r="A6590" s="116"/>
      <c r="C6590" s="116"/>
      <c r="D6590" s="116"/>
      <c r="M6590" s="116"/>
    </row>
    <row r="6591" spans="1:13" x14ac:dyDescent="0.35">
      <c r="A6591" s="116"/>
      <c r="C6591" s="116"/>
      <c r="D6591" s="116"/>
      <c r="M6591" s="116"/>
    </row>
    <row r="6592" spans="1:13" x14ac:dyDescent="0.35">
      <c r="A6592" s="116"/>
      <c r="C6592" s="116"/>
      <c r="D6592" s="116"/>
      <c r="M6592" s="116"/>
    </row>
    <row r="6593" spans="1:13" x14ac:dyDescent="0.35">
      <c r="A6593" s="116"/>
      <c r="C6593" s="116"/>
      <c r="D6593" s="116"/>
      <c r="M6593" s="116"/>
    </row>
    <row r="6594" spans="1:13" x14ac:dyDescent="0.35">
      <c r="A6594" s="116"/>
      <c r="C6594" s="116"/>
      <c r="D6594" s="116"/>
      <c r="M6594" s="116"/>
    </row>
    <row r="6595" spans="1:13" x14ac:dyDescent="0.35">
      <c r="A6595" s="116"/>
      <c r="C6595" s="116"/>
      <c r="D6595" s="116"/>
      <c r="M6595" s="116"/>
    </row>
    <row r="6596" spans="1:13" x14ac:dyDescent="0.35">
      <c r="A6596" s="116"/>
      <c r="C6596" s="116"/>
      <c r="D6596" s="116"/>
      <c r="M6596" s="116"/>
    </row>
    <row r="6597" spans="1:13" x14ac:dyDescent="0.35">
      <c r="A6597" s="116"/>
      <c r="C6597" s="116"/>
      <c r="D6597" s="116"/>
      <c r="M6597" s="116"/>
    </row>
    <row r="6598" spans="1:13" x14ac:dyDescent="0.35">
      <c r="A6598" s="116"/>
      <c r="C6598" s="116"/>
      <c r="D6598" s="116"/>
      <c r="M6598" s="116"/>
    </row>
    <row r="6599" spans="1:13" x14ac:dyDescent="0.35">
      <c r="A6599" s="116"/>
      <c r="C6599" s="116"/>
      <c r="D6599" s="116"/>
      <c r="M6599" s="116"/>
    </row>
    <row r="6600" spans="1:13" x14ac:dyDescent="0.35">
      <c r="A6600" s="116"/>
      <c r="C6600" s="116"/>
      <c r="D6600" s="116"/>
      <c r="M6600" s="116"/>
    </row>
    <row r="6601" spans="1:13" x14ac:dyDescent="0.35">
      <c r="A6601" s="116"/>
      <c r="C6601" s="116"/>
      <c r="D6601" s="116"/>
      <c r="M6601" s="116"/>
    </row>
    <row r="6602" spans="1:13" x14ac:dyDescent="0.35">
      <c r="A6602" s="116"/>
      <c r="C6602" s="116"/>
      <c r="D6602" s="116"/>
      <c r="M6602" s="116"/>
    </row>
    <row r="6603" spans="1:13" x14ac:dyDescent="0.35">
      <c r="A6603" s="116"/>
      <c r="C6603" s="116"/>
      <c r="D6603" s="116"/>
      <c r="M6603" s="116"/>
    </row>
    <row r="6604" spans="1:13" x14ac:dyDescent="0.35">
      <c r="A6604" s="116"/>
      <c r="C6604" s="116"/>
      <c r="D6604" s="116"/>
      <c r="M6604" s="116"/>
    </row>
    <row r="6605" spans="1:13" x14ac:dyDescent="0.35">
      <c r="A6605" s="116"/>
      <c r="C6605" s="116"/>
      <c r="D6605" s="116"/>
      <c r="M6605" s="116"/>
    </row>
    <row r="6606" spans="1:13" x14ac:dyDescent="0.35">
      <c r="A6606" s="116"/>
      <c r="C6606" s="116"/>
      <c r="D6606" s="116"/>
      <c r="M6606" s="116"/>
    </row>
    <row r="6607" spans="1:13" x14ac:dyDescent="0.35">
      <c r="A6607" s="116"/>
      <c r="C6607" s="116"/>
      <c r="D6607" s="116"/>
      <c r="M6607" s="116"/>
    </row>
    <row r="6608" spans="1:13" x14ac:dyDescent="0.35">
      <c r="A6608" s="116"/>
      <c r="C6608" s="116"/>
      <c r="D6608" s="116"/>
      <c r="M6608" s="116"/>
    </row>
    <row r="6609" spans="1:13" x14ac:dyDescent="0.35">
      <c r="A6609" s="116"/>
      <c r="C6609" s="116"/>
      <c r="D6609" s="116"/>
      <c r="M6609" s="116"/>
    </row>
    <row r="6610" spans="1:13" x14ac:dyDescent="0.35">
      <c r="A6610" s="116"/>
      <c r="C6610" s="116"/>
      <c r="D6610" s="116"/>
      <c r="M6610" s="116"/>
    </row>
    <row r="6611" spans="1:13" x14ac:dyDescent="0.35">
      <c r="A6611" s="116"/>
      <c r="C6611" s="116"/>
      <c r="D6611" s="116"/>
      <c r="M6611" s="116"/>
    </row>
    <row r="6612" spans="1:13" x14ac:dyDescent="0.35">
      <c r="A6612" s="116"/>
      <c r="C6612" s="116"/>
      <c r="D6612" s="116"/>
      <c r="M6612" s="116"/>
    </row>
    <row r="6613" spans="1:13" x14ac:dyDescent="0.35">
      <c r="A6613" s="116"/>
      <c r="C6613" s="116"/>
      <c r="D6613" s="116"/>
      <c r="M6613" s="116"/>
    </row>
    <row r="6614" spans="1:13" x14ac:dyDescent="0.35">
      <c r="A6614" s="116"/>
      <c r="C6614" s="116"/>
      <c r="D6614" s="116"/>
      <c r="M6614" s="116"/>
    </row>
    <row r="6615" spans="1:13" x14ac:dyDescent="0.35">
      <c r="A6615" s="116"/>
      <c r="C6615" s="116"/>
      <c r="D6615" s="116"/>
      <c r="M6615" s="116"/>
    </row>
    <row r="6616" spans="1:13" x14ac:dyDescent="0.35">
      <c r="A6616" s="116"/>
      <c r="C6616" s="116"/>
      <c r="D6616" s="116"/>
      <c r="M6616" s="116"/>
    </row>
    <row r="6617" spans="1:13" x14ac:dyDescent="0.35">
      <c r="A6617" s="116"/>
      <c r="C6617" s="116"/>
      <c r="D6617" s="116"/>
      <c r="M6617" s="116"/>
    </row>
    <row r="6618" spans="1:13" x14ac:dyDescent="0.35">
      <c r="A6618" s="116"/>
      <c r="C6618" s="116"/>
      <c r="D6618" s="116"/>
      <c r="M6618" s="116"/>
    </row>
    <row r="6619" spans="1:13" x14ac:dyDescent="0.35">
      <c r="A6619" s="116"/>
      <c r="C6619" s="116"/>
      <c r="D6619" s="116"/>
      <c r="M6619" s="116"/>
    </row>
    <row r="6620" spans="1:13" x14ac:dyDescent="0.35">
      <c r="A6620" s="116"/>
      <c r="C6620" s="116"/>
      <c r="D6620" s="116"/>
      <c r="M6620" s="116"/>
    </row>
    <row r="6621" spans="1:13" x14ac:dyDescent="0.35">
      <c r="A6621" s="116"/>
      <c r="C6621" s="116"/>
      <c r="D6621" s="116"/>
      <c r="M6621" s="116"/>
    </row>
    <row r="6622" spans="1:13" x14ac:dyDescent="0.35">
      <c r="A6622" s="116"/>
      <c r="C6622" s="116"/>
      <c r="D6622" s="116"/>
      <c r="M6622" s="116"/>
    </row>
    <row r="6623" spans="1:13" x14ac:dyDescent="0.35">
      <c r="A6623" s="116"/>
      <c r="C6623" s="116"/>
      <c r="D6623" s="116"/>
      <c r="M6623" s="116"/>
    </row>
    <row r="6624" spans="1:13" x14ac:dyDescent="0.35">
      <c r="A6624" s="116"/>
      <c r="C6624" s="116"/>
      <c r="D6624" s="116"/>
      <c r="M6624" s="116"/>
    </row>
    <row r="6625" spans="1:13" x14ac:dyDescent="0.35">
      <c r="A6625" s="116"/>
      <c r="C6625" s="116"/>
      <c r="D6625" s="116"/>
      <c r="M6625" s="116"/>
    </row>
    <row r="6626" spans="1:13" x14ac:dyDescent="0.35">
      <c r="A6626" s="116"/>
      <c r="C6626" s="116"/>
      <c r="D6626" s="116"/>
      <c r="M6626" s="116"/>
    </row>
    <row r="6627" spans="1:13" x14ac:dyDescent="0.35">
      <c r="A6627" s="116"/>
      <c r="C6627" s="116"/>
      <c r="D6627" s="116"/>
      <c r="M6627" s="116"/>
    </row>
    <row r="6628" spans="1:13" x14ac:dyDescent="0.35">
      <c r="A6628" s="116"/>
      <c r="C6628" s="116"/>
      <c r="D6628" s="116"/>
      <c r="M6628" s="116"/>
    </row>
    <row r="6629" spans="1:13" x14ac:dyDescent="0.35">
      <c r="A6629" s="116"/>
      <c r="C6629" s="116"/>
      <c r="D6629" s="116"/>
      <c r="M6629" s="116"/>
    </row>
    <row r="6630" spans="1:13" x14ac:dyDescent="0.35">
      <c r="A6630" s="116"/>
      <c r="C6630" s="116"/>
      <c r="D6630" s="116"/>
      <c r="M6630" s="116"/>
    </row>
    <row r="6631" spans="1:13" x14ac:dyDescent="0.35">
      <c r="A6631" s="116"/>
      <c r="C6631" s="116"/>
      <c r="D6631" s="116"/>
      <c r="M6631" s="116"/>
    </row>
    <row r="6632" spans="1:13" x14ac:dyDescent="0.35">
      <c r="A6632" s="116"/>
      <c r="C6632" s="116"/>
      <c r="D6632" s="116"/>
      <c r="M6632" s="116"/>
    </row>
    <row r="6633" spans="1:13" x14ac:dyDescent="0.35">
      <c r="A6633" s="116"/>
      <c r="C6633" s="116"/>
      <c r="D6633" s="116"/>
      <c r="M6633" s="116"/>
    </row>
    <row r="6634" spans="1:13" x14ac:dyDescent="0.35">
      <c r="A6634" s="116"/>
      <c r="C6634" s="116"/>
      <c r="D6634" s="116"/>
      <c r="M6634" s="116"/>
    </row>
    <row r="6635" spans="1:13" x14ac:dyDescent="0.35">
      <c r="A6635" s="116"/>
      <c r="C6635" s="116"/>
      <c r="D6635" s="116"/>
      <c r="M6635" s="116"/>
    </row>
    <row r="6636" spans="1:13" x14ac:dyDescent="0.35">
      <c r="A6636" s="116"/>
      <c r="C6636" s="116"/>
      <c r="D6636" s="116"/>
      <c r="M6636" s="116"/>
    </row>
    <row r="6637" spans="1:13" x14ac:dyDescent="0.35">
      <c r="A6637" s="116"/>
      <c r="C6637" s="116"/>
      <c r="D6637" s="116"/>
      <c r="M6637" s="116"/>
    </row>
    <row r="6638" spans="1:13" x14ac:dyDescent="0.35">
      <c r="A6638" s="116"/>
      <c r="C6638" s="116"/>
      <c r="D6638" s="116"/>
      <c r="M6638" s="116"/>
    </row>
    <row r="6639" spans="1:13" x14ac:dyDescent="0.35">
      <c r="A6639" s="116"/>
      <c r="C6639" s="116"/>
      <c r="D6639" s="116"/>
      <c r="M6639" s="116"/>
    </row>
    <row r="6640" spans="1:13" x14ac:dyDescent="0.35">
      <c r="A6640" s="116"/>
      <c r="C6640" s="116"/>
      <c r="D6640" s="116"/>
      <c r="M6640" s="116"/>
    </row>
    <row r="6641" spans="1:13" x14ac:dyDescent="0.35">
      <c r="A6641" s="116"/>
      <c r="C6641" s="116"/>
      <c r="D6641" s="116"/>
      <c r="M6641" s="116"/>
    </row>
    <row r="6642" spans="1:13" x14ac:dyDescent="0.35">
      <c r="A6642" s="116"/>
      <c r="C6642" s="116"/>
      <c r="D6642" s="116"/>
      <c r="M6642" s="116"/>
    </row>
    <row r="6643" spans="1:13" x14ac:dyDescent="0.35">
      <c r="A6643" s="116"/>
      <c r="C6643" s="116"/>
      <c r="D6643" s="116"/>
      <c r="M6643" s="116"/>
    </row>
    <row r="6644" spans="1:13" x14ac:dyDescent="0.35">
      <c r="A6644" s="116"/>
      <c r="C6644" s="116"/>
      <c r="D6644" s="116"/>
      <c r="M6644" s="116"/>
    </row>
    <row r="6645" spans="1:13" x14ac:dyDescent="0.35">
      <c r="A6645" s="116"/>
      <c r="C6645" s="116"/>
      <c r="D6645" s="116"/>
      <c r="M6645" s="116"/>
    </row>
    <row r="6646" spans="1:13" x14ac:dyDescent="0.35">
      <c r="A6646" s="116"/>
      <c r="C6646" s="116"/>
      <c r="D6646" s="116"/>
      <c r="M6646" s="116"/>
    </row>
    <row r="6647" spans="1:13" x14ac:dyDescent="0.35">
      <c r="A6647" s="116"/>
      <c r="C6647" s="116"/>
      <c r="D6647" s="116"/>
      <c r="M6647" s="116"/>
    </row>
    <row r="6648" spans="1:13" x14ac:dyDescent="0.35">
      <c r="A6648" s="116"/>
      <c r="C6648" s="116"/>
      <c r="D6648" s="116"/>
      <c r="M6648" s="116"/>
    </row>
    <row r="6649" spans="1:13" x14ac:dyDescent="0.35">
      <c r="A6649" s="116"/>
      <c r="C6649" s="116"/>
      <c r="D6649" s="116"/>
      <c r="M6649" s="116"/>
    </row>
    <row r="6650" spans="1:13" x14ac:dyDescent="0.35">
      <c r="A6650" s="116"/>
      <c r="C6650" s="116"/>
      <c r="D6650" s="116"/>
      <c r="M6650" s="116"/>
    </row>
    <row r="6651" spans="1:13" x14ac:dyDescent="0.35">
      <c r="A6651" s="116"/>
      <c r="C6651" s="116"/>
      <c r="D6651" s="116"/>
      <c r="M6651" s="116"/>
    </row>
    <row r="6652" spans="1:13" x14ac:dyDescent="0.35">
      <c r="A6652" s="116"/>
      <c r="C6652" s="116"/>
      <c r="D6652" s="116"/>
      <c r="M6652" s="116"/>
    </row>
    <row r="6653" spans="1:13" x14ac:dyDescent="0.35">
      <c r="A6653" s="116"/>
      <c r="C6653" s="116"/>
      <c r="D6653" s="116"/>
      <c r="M6653" s="116"/>
    </row>
    <row r="6654" spans="1:13" x14ac:dyDescent="0.35">
      <c r="A6654" s="116"/>
      <c r="C6654" s="116"/>
      <c r="D6654" s="116"/>
      <c r="M6654" s="116"/>
    </row>
    <row r="6655" spans="1:13" x14ac:dyDescent="0.35">
      <c r="A6655" s="116"/>
      <c r="C6655" s="116"/>
      <c r="D6655" s="116"/>
      <c r="M6655" s="116"/>
    </row>
    <row r="6656" spans="1:13" x14ac:dyDescent="0.35">
      <c r="A6656" s="116"/>
      <c r="C6656" s="116"/>
      <c r="D6656" s="116"/>
      <c r="M6656" s="116"/>
    </row>
    <row r="6657" spans="1:13" x14ac:dyDescent="0.35">
      <c r="A6657" s="116"/>
      <c r="C6657" s="116"/>
      <c r="D6657" s="116"/>
      <c r="M6657" s="116"/>
    </row>
    <row r="6658" spans="1:13" x14ac:dyDescent="0.35">
      <c r="A6658" s="116"/>
      <c r="C6658" s="116"/>
      <c r="D6658" s="116"/>
      <c r="M6658" s="116"/>
    </row>
    <row r="6659" spans="1:13" x14ac:dyDescent="0.35">
      <c r="A6659" s="116"/>
      <c r="C6659" s="116"/>
      <c r="D6659" s="116"/>
      <c r="M6659" s="116"/>
    </row>
    <row r="6660" spans="1:13" x14ac:dyDescent="0.35">
      <c r="A6660" s="116"/>
      <c r="C6660" s="116"/>
      <c r="D6660" s="116"/>
      <c r="M6660" s="116"/>
    </row>
    <row r="6661" spans="1:13" x14ac:dyDescent="0.35">
      <c r="A6661" s="116"/>
      <c r="C6661" s="116"/>
      <c r="D6661" s="116"/>
      <c r="M6661" s="116"/>
    </row>
    <row r="6662" spans="1:13" x14ac:dyDescent="0.35">
      <c r="A6662" s="116"/>
      <c r="C6662" s="116"/>
      <c r="D6662" s="116"/>
      <c r="M6662" s="116"/>
    </row>
    <row r="6663" spans="1:13" x14ac:dyDescent="0.35">
      <c r="A6663" s="116"/>
      <c r="C6663" s="116"/>
      <c r="D6663" s="116"/>
      <c r="M6663" s="116"/>
    </row>
    <row r="6664" spans="1:13" x14ac:dyDescent="0.35">
      <c r="A6664" s="116"/>
      <c r="C6664" s="116"/>
      <c r="D6664" s="116"/>
      <c r="M6664" s="116"/>
    </row>
    <row r="6665" spans="1:13" x14ac:dyDescent="0.35">
      <c r="A6665" s="116"/>
      <c r="C6665" s="116"/>
      <c r="D6665" s="116"/>
      <c r="M6665" s="116"/>
    </row>
    <row r="6666" spans="1:13" x14ac:dyDescent="0.35">
      <c r="A6666" s="116"/>
      <c r="C6666" s="116"/>
      <c r="D6666" s="116"/>
      <c r="M6666" s="116"/>
    </row>
    <row r="6667" spans="1:13" x14ac:dyDescent="0.35">
      <c r="A6667" s="116"/>
      <c r="C6667" s="116"/>
      <c r="D6667" s="116"/>
      <c r="M6667" s="116"/>
    </row>
    <row r="6668" spans="1:13" x14ac:dyDescent="0.35">
      <c r="A6668" s="116"/>
      <c r="C6668" s="116"/>
      <c r="D6668" s="116"/>
      <c r="M6668" s="116"/>
    </row>
    <row r="6669" spans="1:13" x14ac:dyDescent="0.35">
      <c r="A6669" s="116"/>
      <c r="C6669" s="116"/>
      <c r="D6669" s="116"/>
      <c r="M6669" s="116"/>
    </row>
    <row r="6670" spans="1:13" x14ac:dyDescent="0.35">
      <c r="A6670" s="116"/>
      <c r="C6670" s="116"/>
      <c r="D6670" s="116"/>
      <c r="M6670" s="116"/>
    </row>
    <row r="6671" spans="1:13" x14ac:dyDescent="0.35">
      <c r="A6671" s="116"/>
      <c r="C6671" s="116"/>
      <c r="D6671" s="116"/>
      <c r="M6671" s="116"/>
    </row>
    <row r="6672" spans="1:13" x14ac:dyDescent="0.35">
      <c r="A6672" s="116"/>
      <c r="C6672" s="116"/>
      <c r="D6672" s="116"/>
      <c r="M6672" s="116"/>
    </row>
    <row r="6673" spans="1:13" x14ac:dyDescent="0.35">
      <c r="A6673" s="116"/>
      <c r="C6673" s="116"/>
      <c r="D6673" s="116"/>
      <c r="M6673" s="116"/>
    </row>
    <row r="6674" spans="1:13" x14ac:dyDescent="0.35">
      <c r="A6674" s="116"/>
      <c r="C6674" s="116"/>
      <c r="D6674" s="116"/>
      <c r="M6674" s="116"/>
    </row>
    <row r="6675" spans="1:13" x14ac:dyDescent="0.35">
      <c r="A6675" s="116"/>
      <c r="C6675" s="116"/>
      <c r="D6675" s="116"/>
      <c r="M6675" s="116"/>
    </row>
    <row r="6676" spans="1:13" x14ac:dyDescent="0.35">
      <c r="A6676" s="116"/>
      <c r="C6676" s="116"/>
      <c r="D6676" s="116"/>
      <c r="M6676" s="116"/>
    </row>
    <row r="6677" spans="1:13" x14ac:dyDescent="0.35">
      <c r="A6677" s="116"/>
      <c r="C6677" s="116"/>
      <c r="D6677" s="116"/>
      <c r="M6677" s="116"/>
    </row>
    <row r="6678" spans="1:13" x14ac:dyDescent="0.35">
      <c r="A6678" s="116"/>
      <c r="C6678" s="116"/>
      <c r="D6678" s="116"/>
      <c r="M6678" s="116"/>
    </row>
    <row r="6679" spans="1:13" x14ac:dyDescent="0.35">
      <c r="A6679" s="116"/>
      <c r="C6679" s="116"/>
      <c r="D6679" s="116"/>
      <c r="M6679" s="116"/>
    </row>
    <row r="6680" spans="1:13" x14ac:dyDescent="0.35">
      <c r="A6680" s="116"/>
      <c r="C6680" s="116"/>
      <c r="D6680" s="116"/>
      <c r="M6680" s="116"/>
    </row>
    <row r="6681" spans="1:13" x14ac:dyDescent="0.35">
      <c r="A6681" s="116"/>
      <c r="C6681" s="116"/>
      <c r="D6681" s="116"/>
      <c r="M6681" s="116"/>
    </row>
    <row r="6682" spans="1:13" x14ac:dyDescent="0.35">
      <c r="A6682" s="116"/>
      <c r="C6682" s="116"/>
      <c r="D6682" s="116"/>
      <c r="M6682" s="116"/>
    </row>
    <row r="6683" spans="1:13" x14ac:dyDescent="0.35">
      <c r="A6683" s="116"/>
      <c r="C6683" s="116"/>
      <c r="D6683" s="116"/>
      <c r="M6683" s="116"/>
    </row>
    <row r="6684" spans="1:13" x14ac:dyDescent="0.35">
      <c r="A6684" s="116"/>
      <c r="C6684" s="116"/>
      <c r="D6684" s="116"/>
      <c r="M6684" s="116"/>
    </row>
    <row r="6685" spans="1:13" x14ac:dyDescent="0.35">
      <c r="A6685" s="116"/>
      <c r="C6685" s="116"/>
      <c r="D6685" s="116"/>
      <c r="M6685" s="116"/>
    </row>
    <row r="6686" spans="1:13" x14ac:dyDescent="0.35">
      <c r="A6686" s="116"/>
      <c r="C6686" s="116"/>
      <c r="D6686" s="116"/>
      <c r="M6686" s="116"/>
    </row>
    <row r="6687" spans="1:13" x14ac:dyDescent="0.35">
      <c r="A6687" s="116"/>
      <c r="C6687" s="116"/>
      <c r="D6687" s="116"/>
      <c r="M6687" s="116"/>
    </row>
    <row r="6688" spans="1:13" x14ac:dyDescent="0.35">
      <c r="A6688" s="116"/>
      <c r="C6688" s="116"/>
      <c r="D6688" s="116"/>
      <c r="M6688" s="116"/>
    </row>
    <row r="6689" spans="1:13" x14ac:dyDescent="0.35">
      <c r="A6689" s="116"/>
      <c r="C6689" s="116"/>
      <c r="D6689" s="116"/>
      <c r="M6689" s="116"/>
    </row>
    <row r="6690" spans="1:13" x14ac:dyDescent="0.35">
      <c r="A6690" s="116"/>
      <c r="C6690" s="116"/>
      <c r="D6690" s="116"/>
      <c r="M6690" s="116"/>
    </row>
    <row r="6691" spans="1:13" x14ac:dyDescent="0.35">
      <c r="A6691" s="116"/>
      <c r="C6691" s="116"/>
      <c r="D6691" s="116"/>
      <c r="M6691" s="116"/>
    </row>
    <row r="6692" spans="1:13" x14ac:dyDescent="0.35">
      <c r="A6692" s="116"/>
      <c r="C6692" s="116"/>
      <c r="D6692" s="116"/>
      <c r="M6692" s="116"/>
    </row>
    <row r="6693" spans="1:13" x14ac:dyDescent="0.35">
      <c r="A6693" s="116"/>
      <c r="C6693" s="116"/>
      <c r="D6693" s="116"/>
      <c r="M6693" s="116"/>
    </row>
    <row r="6694" spans="1:13" x14ac:dyDescent="0.35">
      <c r="A6694" s="116"/>
      <c r="C6694" s="116"/>
      <c r="D6694" s="116"/>
      <c r="M6694" s="116"/>
    </row>
    <row r="6695" spans="1:13" x14ac:dyDescent="0.35">
      <c r="A6695" s="116"/>
      <c r="C6695" s="116"/>
      <c r="D6695" s="116"/>
      <c r="M6695" s="116"/>
    </row>
    <row r="6696" spans="1:13" x14ac:dyDescent="0.35">
      <c r="A6696" s="116"/>
      <c r="C6696" s="116"/>
      <c r="D6696" s="116"/>
      <c r="M6696" s="116"/>
    </row>
    <row r="6697" spans="1:13" x14ac:dyDescent="0.35">
      <c r="A6697" s="116"/>
      <c r="C6697" s="116"/>
      <c r="D6697" s="116"/>
      <c r="M6697" s="116"/>
    </row>
    <row r="6698" spans="1:13" x14ac:dyDescent="0.35">
      <c r="A6698" s="116"/>
      <c r="C6698" s="116"/>
      <c r="D6698" s="116"/>
      <c r="M6698" s="116"/>
    </row>
    <row r="6699" spans="1:13" x14ac:dyDescent="0.35">
      <c r="A6699" s="116"/>
      <c r="C6699" s="116"/>
      <c r="D6699" s="116"/>
      <c r="M6699" s="116"/>
    </row>
    <row r="6700" spans="1:13" x14ac:dyDescent="0.35">
      <c r="A6700" s="116"/>
      <c r="C6700" s="116"/>
      <c r="D6700" s="116"/>
      <c r="M6700" s="116"/>
    </row>
    <row r="6701" spans="1:13" x14ac:dyDescent="0.35">
      <c r="A6701" s="116"/>
      <c r="C6701" s="116"/>
      <c r="D6701" s="116"/>
      <c r="M6701" s="116"/>
    </row>
    <row r="6702" spans="1:13" x14ac:dyDescent="0.35">
      <c r="A6702" s="116"/>
      <c r="C6702" s="116"/>
      <c r="D6702" s="116"/>
      <c r="M6702" s="116"/>
    </row>
    <row r="6703" spans="1:13" x14ac:dyDescent="0.35">
      <c r="A6703" s="116"/>
      <c r="C6703" s="116"/>
      <c r="D6703" s="116"/>
      <c r="M6703" s="116"/>
    </row>
    <row r="6704" spans="1:13" x14ac:dyDescent="0.35">
      <c r="A6704" s="116"/>
      <c r="C6704" s="116"/>
      <c r="D6704" s="116"/>
      <c r="M6704" s="116"/>
    </row>
    <row r="6705" spans="1:13" x14ac:dyDescent="0.35">
      <c r="A6705" s="116"/>
      <c r="C6705" s="116"/>
      <c r="D6705" s="116"/>
      <c r="M6705" s="116"/>
    </row>
    <row r="6706" spans="1:13" x14ac:dyDescent="0.35">
      <c r="A6706" s="116"/>
      <c r="C6706" s="116"/>
      <c r="D6706" s="116"/>
      <c r="M6706" s="116"/>
    </row>
    <row r="6707" spans="1:13" x14ac:dyDescent="0.35">
      <c r="A6707" s="116"/>
      <c r="C6707" s="116"/>
      <c r="D6707" s="116"/>
      <c r="M6707" s="116"/>
    </row>
    <row r="6708" spans="1:13" x14ac:dyDescent="0.35">
      <c r="A6708" s="116"/>
      <c r="C6708" s="116"/>
      <c r="D6708" s="116"/>
      <c r="M6708" s="116"/>
    </row>
    <row r="6709" spans="1:13" x14ac:dyDescent="0.35">
      <c r="A6709" s="116"/>
      <c r="C6709" s="116"/>
      <c r="D6709" s="116"/>
      <c r="M6709" s="116"/>
    </row>
    <row r="6710" spans="1:13" x14ac:dyDescent="0.35">
      <c r="A6710" s="116"/>
      <c r="C6710" s="116"/>
      <c r="D6710" s="116"/>
      <c r="M6710" s="116"/>
    </row>
    <row r="6711" spans="1:13" x14ac:dyDescent="0.35">
      <c r="A6711" s="116"/>
      <c r="C6711" s="116"/>
      <c r="D6711" s="116"/>
      <c r="M6711" s="116"/>
    </row>
    <row r="6712" spans="1:13" x14ac:dyDescent="0.35">
      <c r="A6712" s="116"/>
      <c r="C6712" s="116"/>
      <c r="D6712" s="116"/>
      <c r="M6712" s="116"/>
    </row>
    <row r="6713" spans="1:13" x14ac:dyDescent="0.35">
      <c r="A6713" s="116"/>
      <c r="C6713" s="116"/>
      <c r="D6713" s="116"/>
      <c r="M6713" s="116"/>
    </row>
    <row r="6714" spans="1:13" x14ac:dyDescent="0.35">
      <c r="A6714" s="116"/>
      <c r="C6714" s="116"/>
      <c r="D6714" s="116"/>
      <c r="M6714" s="116"/>
    </row>
    <row r="6715" spans="1:13" x14ac:dyDescent="0.35">
      <c r="A6715" s="116"/>
      <c r="C6715" s="116"/>
      <c r="D6715" s="116"/>
      <c r="M6715" s="116"/>
    </row>
    <row r="6716" spans="1:13" x14ac:dyDescent="0.35">
      <c r="A6716" s="116"/>
      <c r="C6716" s="116"/>
      <c r="D6716" s="116"/>
      <c r="M6716" s="116"/>
    </row>
    <row r="6717" spans="1:13" x14ac:dyDescent="0.35">
      <c r="A6717" s="116"/>
      <c r="C6717" s="116"/>
      <c r="D6717" s="116"/>
      <c r="M6717" s="116"/>
    </row>
    <row r="6718" spans="1:13" x14ac:dyDescent="0.35">
      <c r="A6718" s="116"/>
      <c r="C6718" s="116"/>
      <c r="D6718" s="116"/>
      <c r="M6718" s="116"/>
    </row>
    <row r="6719" spans="1:13" x14ac:dyDescent="0.35">
      <c r="A6719" s="116"/>
      <c r="C6719" s="116"/>
      <c r="D6719" s="116"/>
      <c r="M6719" s="116"/>
    </row>
    <row r="6720" spans="1:13" x14ac:dyDescent="0.35">
      <c r="A6720" s="116"/>
      <c r="C6720" s="116"/>
      <c r="D6720" s="116"/>
      <c r="M6720" s="116"/>
    </row>
    <row r="6721" spans="1:13" x14ac:dyDescent="0.35">
      <c r="A6721" s="116"/>
      <c r="C6721" s="116"/>
      <c r="D6721" s="116"/>
      <c r="M6721" s="116"/>
    </row>
    <row r="6722" spans="1:13" x14ac:dyDescent="0.35">
      <c r="A6722" s="116"/>
      <c r="C6722" s="116"/>
      <c r="D6722" s="116"/>
      <c r="M6722" s="116"/>
    </row>
    <row r="6723" spans="1:13" x14ac:dyDescent="0.35">
      <c r="A6723" s="116"/>
      <c r="C6723" s="116"/>
      <c r="D6723" s="116"/>
      <c r="M6723" s="116"/>
    </row>
    <row r="6724" spans="1:13" x14ac:dyDescent="0.35">
      <c r="A6724" s="116"/>
      <c r="C6724" s="116"/>
      <c r="D6724" s="116"/>
      <c r="M6724" s="116"/>
    </row>
    <row r="6725" spans="1:13" x14ac:dyDescent="0.35">
      <c r="A6725" s="116"/>
      <c r="C6725" s="116"/>
      <c r="D6725" s="116"/>
      <c r="M6725" s="116"/>
    </row>
    <row r="6726" spans="1:13" x14ac:dyDescent="0.35">
      <c r="A6726" s="116"/>
      <c r="C6726" s="116"/>
      <c r="D6726" s="116"/>
      <c r="M6726" s="116"/>
    </row>
    <row r="6727" spans="1:13" x14ac:dyDescent="0.35">
      <c r="A6727" s="116"/>
      <c r="C6727" s="116"/>
      <c r="D6727" s="116"/>
      <c r="M6727" s="116"/>
    </row>
    <row r="6728" spans="1:13" x14ac:dyDescent="0.35">
      <c r="A6728" s="116"/>
      <c r="C6728" s="116"/>
      <c r="D6728" s="116"/>
      <c r="M6728" s="116"/>
    </row>
    <row r="6729" spans="1:13" x14ac:dyDescent="0.35">
      <c r="A6729" s="116"/>
      <c r="C6729" s="116"/>
      <c r="D6729" s="116"/>
      <c r="M6729" s="116"/>
    </row>
    <row r="6730" spans="1:13" x14ac:dyDescent="0.35">
      <c r="A6730" s="116"/>
      <c r="C6730" s="116"/>
      <c r="D6730" s="116"/>
      <c r="M6730" s="116"/>
    </row>
    <row r="6731" spans="1:13" x14ac:dyDescent="0.35">
      <c r="A6731" s="116"/>
      <c r="C6731" s="116"/>
      <c r="D6731" s="116"/>
      <c r="M6731" s="116"/>
    </row>
    <row r="6732" spans="1:13" x14ac:dyDescent="0.35">
      <c r="A6732" s="116"/>
      <c r="C6732" s="116"/>
      <c r="D6732" s="116"/>
      <c r="M6732" s="116"/>
    </row>
    <row r="6733" spans="1:13" x14ac:dyDescent="0.35">
      <c r="A6733" s="116"/>
      <c r="C6733" s="116"/>
      <c r="D6733" s="116"/>
      <c r="M6733" s="116"/>
    </row>
    <row r="6734" spans="1:13" x14ac:dyDescent="0.35">
      <c r="A6734" s="116"/>
      <c r="C6734" s="116"/>
      <c r="D6734" s="116"/>
      <c r="M6734" s="116"/>
    </row>
    <row r="6735" spans="1:13" x14ac:dyDescent="0.35">
      <c r="A6735" s="116"/>
      <c r="C6735" s="116"/>
      <c r="D6735" s="116"/>
      <c r="M6735" s="116"/>
    </row>
    <row r="6736" spans="1:13" x14ac:dyDescent="0.35">
      <c r="A6736" s="116"/>
      <c r="C6736" s="116"/>
      <c r="D6736" s="116"/>
      <c r="M6736" s="116"/>
    </row>
    <row r="6737" spans="1:13" x14ac:dyDescent="0.35">
      <c r="A6737" s="116"/>
      <c r="C6737" s="116"/>
      <c r="D6737" s="116"/>
      <c r="M6737" s="116"/>
    </row>
    <row r="6738" spans="1:13" x14ac:dyDescent="0.35">
      <c r="A6738" s="116"/>
      <c r="C6738" s="116"/>
      <c r="D6738" s="116"/>
      <c r="M6738" s="116"/>
    </row>
    <row r="6739" spans="1:13" x14ac:dyDescent="0.35">
      <c r="A6739" s="116"/>
      <c r="C6739" s="116"/>
      <c r="D6739" s="116"/>
      <c r="M6739" s="116"/>
    </row>
    <row r="6740" spans="1:13" x14ac:dyDescent="0.35">
      <c r="A6740" s="116"/>
      <c r="C6740" s="116"/>
      <c r="D6740" s="116"/>
      <c r="M6740" s="116"/>
    </row>
    <row r="6741" spans="1:13" x14ac:dyDescent="0.35">
      <c r="A6741" s="116"/>
      <c r="C6741" s="116"/>
      <c r="D6741" s="116"/>
      <c r="M6741" s="116"/>
    </row>
    <row r="6742" spans="1:13" x14ac:dyDescent="0.35">
      <c r="A6742" s="116"/>
      <c r="C6742" s="116"/>
      <c r="D6742" s="116"/>
      <c r="M6742" s="116"/>
    </row>
    <row r="6743" spans="1:13" x14ac:dyDescent="0.35">
      <c r="A6743" s="116"/>
      <c r="C6743" s="116"/>
      <c r="D6743" s="116"/>
      <c r="M6743" s="116"/>
    </row>
    <row r="6744" spans="1:13" x14ac:dyDescent="0.35">
      <c r="A6744" s="116"/>
      <c r="C6744" s="116"/>
      <c r="D6744" s="116"/>
      <c r="M6744" s="116"/>
    </row>
    <row r="6745" spans="1:13" x14ac:dyDescent="0.35">
      <c r="A6745" s="116"/>
      <c r="C6745" s="116"/>
      <c r="D6745" s="116"/>
      <c r="M6745" s="116"/>
    </row>
    <row r="6746" spans="1:13" x14ac:dyDescent="0.35">
      <c r="A6746" s="116"/>
      <c r="C6746" s="116"/>
      <c r="D6746" s="116"/>
      <c r="M6746" s="116"/>
    </row>
    <row r="6747" spans="1:13" x14ac:dyDescent="0.35">
      <c r="A6747" s="116"/>
      <c r="C6747" s="116"/>
      <c r="D6747" s="116"/>
      <c r="M6747" s="116"/>
    </row>
    <row r="6748" spans="1:13" x14ac:dyDescent="0.35">
      <c r="A6748" s="116"/>
      <c r="C6748" s="116"/>
      <c r="D6748" s="116"/>
      <c r="M6748" s="116"/>
    </row>
    <row r="6749" spans="1:13" x14ac:dyDescent="0.35">
      <c r="A6749" s="116"/>
      <c r="C6749" s="116"/>
      <c r="D6749" s="116"/>
      <c r="M6749" s="116"/>
    </row>
    <row r="6750" spans="1:13" x14ac:dyDescent="0.35">
      <c r="A6750" s="116"/>
      <c r="C6750" s="116"/>
      <c r="D6750" s="116"/>
      <c r="M6750" s="116"/>
    </row>
    <row r="6751" spans="1:13" x14ac:dyDescent="0.35">
      <c r="A6751" s="116"/>
      <c r="C6751" s="116"/>
      <c r="D6751" s="116"/>
      <c r="M6751" s="116"/>
    </row>
    <row r="6752" spans="1:13" x14ac:dyDescent="0.35">
      <c r="A6752" s="116"/>
      <c r="C6752" s="116"/>
      <c r="D6752" s="116"/>
      <c r="M6752" s="116"/>
    </row>
    <row r="6753" spans="1:13" x14ac:dyDescent="0.35">
      <c r="A6753" s="116"/>
      <c r="C6753" s="116"/>
      <c r="D6753" s="116"/>
      <c r="M6753" s="116"/>
    </row>
    <row r="6754" spans="1:13" x14ac:dyDescent="0.35">
      <c r="A6754" s="116"/>
      <c r="C6754" s="116"/>
      <c r="D6754" s="116"/>
      <c r="M6754" s="116"/>
    </row>
    <row r="6755" spans="1:13" x14ac:dyDescent="0.35">
      <c r="A6755" s="116"/>
      <c r="C6755" s="116"/>
      <c r="D6755" s="116"/>
      <c r="M6755" s="116"/>
    </row>
    <row r="6756" spans="1:13" x14ac:dyDescent="0.35">
      <c r="A6756" s="116"/>
      <c r="C6756" s="116"/>
      <c r="D6756" s="116"/>
      <c r="M6756" s="116"/>
    </row>
    <row r="6757" spans="1:13" x14ac:dyDescent="0.35">
      <c r="A6757" s="116"/>
      <c r="C6757" s="116"/>
      <c r="D6757" s="116"/>
      <c r="M6757" s="116"/>
    </row>
    <row r="6758" spans="1:13" x14ac:dyDescent="0.35">
      <c r="A6758" s="116"/>
      <c r="C6758" s="116"/>
      <c r="D6758" s="116"/>
      <c r="M6758" s="116"/>
    </row>
    <row r="6759" spans="1:13" x14ac:dyDescent="0.35">
      <c r="A6759" s="116"/>
      <c r="C6759" s="116"/>
      <c r="D6759" s="116"/>
      <c r="M6759" s="116"/>
    </row>
    <row r="6760" spans="1:13" x14ac:dyDescent="0.35">
      <c r="A6760" s="116"/>
      <c r="C6760" s="116"/>
      <c r="D6760" s="116"/>
      <c r="M6760" s="116"/>
    </row>
    <row r="6761" spans="1:13" x14ac:dyDescent="0.35">
      <c r="A6761" s="116"/>
      <c r="C6761" s="116"/>
      <c r="D6761" s="116"/>
      <c r="M6761" s="116"/>
    </row>
    <row r="6762" spans="1:13" x14ac:dyDescent="0.35">
      <c r="A6762" s="116"/>
      <c r="C6762" s="116"/>
      <c r="D6762" s="116"/>
      <c r="M6762" s="116"/>
    </row>
    <row r="6763" spans="1:13" x14ac:dyDescent="0.35">
      <c r="A6763" s="116"/>
      <c r="C6763" s="116"/>
      <c r="D6763" s="116"/>
      <c r="M6763" s="116"/>
    </row>
    <row r="6764" spans="1:13" x14ac:dyDescent="0.35">
      <c r="A6764" s="116"/>
      <c r="C6764" s="116"/>
      <c r="D6764" s="116"/>
      <c r="M6764" s="116"/>
    </row>
    <row r="6765" spans="1:13" x14ac:dyDescent="0.35">
      <c r="A6765" s="116"/>
      <c r="C6765" s="116"/>
      <c r="D6765" s="116"/>
      <c r="M6765" s="116"/>
    </row>
    <row r="6766" spans="1:13" x14ac:dyDescent="0.35">
      <c r="A6766" s="116"/>
      <c r="C6766" s="116"/>
      <c r="D6766" s="116"/>
      <c r="M6766" s="116"/>
    </row>
    <row r="6767" spans="1:13" x14ac:dyDescent="0.35">
      <c r="A6767" s="116"/>
      <c r="C6767" s="116"/>
      <c r="D6767" s="116"/>
      <c r="M6767" s="116"/>
    </row>
    <row r="6768" spans="1:13" x14ac:dyDescent="0.35">
      <c r="A6768" s="116"/>
      <c r="C6768" s="116"/>
      <c r="D6768" s="116"/>
      <c r="M6768" s="116"/>
    </row>
    <row r="6769" spans="1:13" x14ac:dyDescent="0.35">
      <c r="A6769" s="116"/>
      <c r="C6769" s="116"/>
      <c r="D6769" s="116"/>
      <c r="M6769" s="116"/>
    </row>
    <row r="6770" spans="1:13" x14ac:dyDescent="0.35">
      <c r="A6770" s="116"/>
      <c r="C6770" s="116"/>
      <c r="D6770" s="116"/>
      <c r="M6770" s="116"/>
    </row>
    <row r="6771" spans="1:13" x14ac:dyDescent="0.35">
      <c r="A6771" s="116"/>
      <c r="C6771" s="116"/>
      <c r="D6771" s="116"/>
      <c r="M6771" s="116"/>
    </row>
    <row r="6772" spans="1:13" x14ac:dyDescent="0.35">
      <c r="A6772" s="116"/>
      <c r="C6772" s="116"/>
      <c r="D6772" s="116"/>
      <c r="M6772" s="116"/>
    </row>
    <row r="6773" spans="1:13" x14ac:dyDescent="0.35">
      <c r="A6773" s="116"/>
      <c r="C6773" s="116"/>
      <c r="D6773" s="116"/>
      <c r="M6773" s="116"/>
    </row>
    <row r="6774" spans="1:13" x14ac:dyDescent="0.35">
      <c r="A6774" s="116"/>
      <c r="C6774" s="116"/>
      <c r="D6774" s="116"/>
      <c r="M6774" s="116"/>
    </row>
    <row r="6775" spans="1:13" x14ac:dyDescent="0.35">
      <c r="A6775" s="116"/>
      <c r="C6775" s="116"/>
      <c r="D6775" s="116"/>
      <c r="M6775" s="116"/>
    </row>
    <row r="6776" spans="1:13" x14ac:dyDescent="0.35">
      <c r="A6776" s="116"/>
      <c r="C6776" s="116"/>
      <c r="D6776" s="116"/>
      <c r="M6776" s="116"/>
    </row>
    <row r="6777" spans="1:13" x14ac:dyDescent="0.35">
      <c r="A6777" s="116"/>
      <c r="C6777" s="116"/>
      <c r="D6777" s="116"/>
      <c r="M6777" s="116"/>
    </row>
    <row r="6778" spans="1:13" x14ac:dyDescent="0.35">
      <c r="A6778" s="116"/>
      <c r="C6778" s="116"/>
      <c r="D6778" s="116"/>
      <c r="M6778" s="116"/>
    </row>
    <row r="6779" spans="1:13" x14ac:dyDescent="0.35">
      <c r="A6779" s="116"/>
      <c r="C6779" s="116"/>
      <c r="D6779" s="116"/>
      <c r="M6779" s="116"/>
    </row>
    <row r="6780" spans="1:13" x14ac:dyDescent="0.35">
      <c r="A6780" s="116"/>
      <c r="C6780" s="116"/>
      <c r="D6780" s="116"/>
      <c r="M6780" s="116"/>
    </row>
    <row r="6781" spans="1:13" x14ac:dyDescent="0.35">
      <c r="A6781" s="116"/>
      <c r="C6781" s="116"/>
      <c r="D6781" s="116"/>
      <c r="M6781" s="116"/>
    </row>
    <row r="6782" spans="1:13" x14ac:dyDescent="0.35">
      <c r="A6782" s="116"/>
      <c r="C6782" s="116"/>
      <c r="D6782" s="116"/>
      <c r="M6782" s="116"/>
    </row>
    <row r="6783" spans="1:13" x14ac:dyDescent="0.35">
      <c r="A6783" s="116"/>
      <c r="C6783" s="116"/>
      <c r="D6783" s="116"/>
      <c r="M6783" s="116"/>
    </row>
    <row r="6784" spans="1:13" x14ac:dyDescent="0.35">
      <c r="A6784" s="116"/>
      <c r="C6784" s="116"/>
      <c r="D6784" s="116"/>
      <c r="M6784" s="116"/>
    </row>
    <row r="6785" spans="1:13" x14ac:dyDescent="0.35">
      <c r="A6785" s="116"/>
      <c r="C6785" s="116"/>
      <c r="D6785" s="116"/>
      <c r="M6785" s="116"/>
    </row>
    <row r="6786" spans="1:13" x14ac:dyDescent="0.35">
      <c r="A6786" s="116"/>
      <c r="C6786" s="116"/>
      <c r="D6786" s="116"/>
      <c r="M6786" s="116"/>
    </row>
    <row r="6787" spans="1:13" x14ac:dyDescent="0.35">
      <c r="A6787" s="116"/>
      <c r="C6787" s="116"/>
      <c r="D6787" s="116"/>
      <c r="M6787" s="116"/>
    </row>
    <row r="6788" spans="1:13" x14ac:dyDescent="0.35">
      <c r="A6788" s="116"/>
      <c r="C6788" s="116"/>
      <c r="D6788" s="116"/>
      <c r="M6788" s="116"/>
    </row>
    <row r="6789" spans="1:13" x14ac:dyDescent="0.35">
      <c r="A6789" s="116"/>
      <c r="C6789" s="116"/>
      <c r="D6789" s="116"/>
      <c r="M6789" s="116"/>
    </row>
    <row r="6790" spans="1:13" x14ac:dyDescent="0.35">
      <c r="A6790" s="116"/>
      <c r="C6790" s="116"/>
      <c r="D6790" s="116"/>
      <c r="M6790" s="116"/>
    </row>
    <row r="6791" spans="1:13" x14ac:dyDescent="0.35">
      <c r="A6791" s="116"/>
      <c r="C6791" s="116"/>
      <c r="D6791" s="116"/>
      <c r="M6791" s="116"/>
    </row>
    <row r="6792" spans="1:13" x14ac:dyDescent="0.35">
      <c r="A6792" s="116"/>
      <c r="C6792" s="116"/>
      <c r="D6792" s="116"/>
      <c r="M6792" s="116"/>
    </row>
    <row r="6793" spans="1:13" x14ac:dyDescent="0.35">
      <c r="A6793" s="116"/>
      <c r="C6793" s="116"/>
      <c r="D6793" s="116"/>
      <c r="M6793" s="116"/>
    </row>
    <row r="6794" spans="1:13" x14ac:dyDescent="0.35">
      <c r="A6794" s="116"/>
      <c r="C6794" s="116"/>
      <c r="D6794" s="116"/>
      <c r="M6794" s="116"/>
    </row>
    <row r="6795" spans="1:13" x14ac:dyDescent="0.35">
      <c r="A6795" s="116"/>
      <c r="C6795" s="116"/>
      <c r="D6795" s="116"/>
      <c r="M6795" s="116"/>
    </row>
    <row r="6796" spans="1:13" x14ac:dyDescent="0.35">
      <c r="A6796" s="116"/>
      <c r="C6796" s="116"/>
      <c r="D6796" s="116"/>
      <c r="M6796" s="116"/>
    </row>
    <row r="6797" spans="1:13" x14ac:dyDescent="0.35">
      <c r="A6797" s="116"/>
      <c r="C6797" s="116"/>
      <c r="D6797" s="116"/>
      <c r="M6797" s="116"/>
    </row>
    <row r="6798" spans="1:13" x14ac:dyDescent="0.35">
      <c r="A6798" s="116"/>
      <c r="C6798" s="116"/>
      <c r="D6798" s="116"/>
      <c r="M6798" s="116"/>
    </row>
    <row r="6799" spans="1:13" x14ac:dyDescent="0.35">
      <c r="A6799" s="116"/>
      <c r="C6799" s="116"/>
      <c r="D6799" s="116"/>
      <c r="M6799" s="116"/>
    </row>
    <row r="6800" spans="1:13" x14ac:dyDescent="0.35">
      <c r="A6800" s="116"/>
      <c r="C6800" s="116"/>
      <c r="D6800" s="116"/>
      <c r="M6800" s="116"/>
    </row>
    <row r="6801" spans="1:13" x14ac:dyDescent="0.35">
      <c r="A6801" s="116"/>
      <c r="C6801" s="116"/>
      <c r="D6801" s="116"/>
      <c r="M6801" s="116"/>
    </row>
    <row r="6802" spans="1:13" x14ac:dyDescent="0.35">
      <c r="A6802" s="116"/>
      <c r="C6802" s="116"/>
      <c r="D6802" s="116"/>
      <c r="M6802" s="116"/>
    </row>
    <row r="6803" spans="1:13" x14ac:dyDescent="0.35">
      <c r="A6803" s="116"/>
      <c r="C6803" s="116"/>
      <c r="D6803" s="116"/>
      <c r="M6803" s="116"/>
    </row>
    <row r="6804" spans="1:13" x14ac:dyDescent="0.35">
      <c r="A6804" s="116"/>
      <c r="C6804" s="116"/>
      <c r="D6804" s="116"/>
      <c r="M6804" s="116"/>
    </row>
    <row r="6805" spans="1:13" x14ac:dyDescent="0.35">
      <c r="A6805" s="116"/>
      <c r="C6805" s="116"/>
      <c r="D6805" s="116"/>
      <c r="M6805" s="116"/>
    </row>
    <row r="6806" spans="1:13" x14ac:dyDescent="0.35">
      <c r="A6806" s="116"/>
      <c r="C6806" s="116"/>
      <c r="D6806" s="116"/>
      <c r="M6806" s="116"/>
    </row>
    <row r="6807" spans="1:13" x14ac:dyDescent="0.35">
      <c r="A6807" s="116"/>
      <c r="C6807" s="116"/>
      <c r="D6807" s="116"/>
      <c r="M6807" s="116"/>
    </row>
    <row r="6808" spans="1:13" x14ac:dyDescent="0.35">
      <c r="A6808" s="116"/>
      <c r="C6808" s="116"/>
      <c r="D6808" s="116"/>
      <c r="M6808" s="116"/>
    </row>
    <row r="6809" spans="1:13" x14ac:dyDescent="0.35">
      <c r="A6809" s="116"/>
      <c r="C6809" s="116"/>
      <c r="D6809" s="116"/>
      <c r="M6809" s="116"/>
    </row>
    <row r="6810" spans="1:13" x14ac:dyDescent="0.35">
      <c r="A6810" s="116"/>
      <c r="C6810" s="116"/>
      <c r="D6810" s="116"/>
      <c r="M6810" s="116"/>
    </row>
    <row r="6811" spans="1:13" x14ac:dyDescent="0.35">
      <c r="A6811" s="116"/>
      <c r="C6811" s="116"/>
      <c r="D6811" s="116"/>
      <c r="M6811" s="116"/>
    </row>
    <row r="6812" spans="1:13" x14ac:dyDescent="0.35">
      <c r="A6812" s="116"/>
      <c r="C6812" s="116"/>
      <c r="D6812" s="116"/>
      <c r="M6812" s="116"/>
    </row>
    <row r="6813" spans="1:13" x14ac:dyDescent="0.35">
      <c r="A6813" s="116"/>
      <c r="C6813" s="116"/>
      <c r="D6813" s="116"/>
      <c r="M6813" s="116"/>
    </row>
    <row r="6814" spans="1:13" x14ac:dyDescent="0.35">
      <c r="A6814" s="116"/>
      <c r="C6814" s="116"/>
      <c r="D6814" s="116"/>
      <c r="M6814" s="116"/>
    </row>
    <row r="6815" spans="1:13" x14ac:dyDescent="0.35">
      <c r="A6815" s="116"/>
      <c r="C6815" s="116"/>
      <c r="D6815" s="116"/>
      <c r="M6815" s="116"/>
    </row>
    <row r="6816" spans="1:13" x14ac:dyDescent="0.35">
      <c r="A6816" s="116"/>
      <c r="C6816" s="116"/>
      <c r="D6816" s="116"/>
      <c r="M6816" s="116"/>
    </row>
    <row r="6817" spans="1:13" x14ac:dyDescent="0.35">
      <c r="A6817" s="116"/>
      <c r="C6817" s="116"/>
      <c r="D6817" s="116"/>
      <c r="M6817" s="116"/>
    </row>
    <row r="6818" spans="1:13" x14ac:dyDescent="0.35">
      <c r="A6818" s="116"/>
      <c r="C6818" s="116"/>
      <c r="D6818" s="116"/>
      <c r="M6818" s="116"/>
    </row>
    <row r="6819" spans="1:13" x14ac:dyDescent="0.35">
      <c r="A6819" s="116"/>
      <c r="C6819" s="116"/>
      <c r="D6819" s="116"/>
      <c r="M6819" s="116"/>
    </row>
    <row r="6820" spans="1:13" x14ac:dyDescent="0.35">
      <c r="A6820" s="116"/>
      <c r="C6820" s="116"/>
      <c r="D6820" s="116"/>
      <c r="M6820" s="116"/>
    </row>
    <row r="6821" spans="1:13" x14ac:dyDescent="0.35">
      <c r="A6821" s="116"/>
      <c r="C6821" s="116"/>
      <c r="D6821" s="116"/>
      <c r="M6821" s="116"/>
    </row>
    <row r="6822" spans="1:13" x14ac:dyDescent="0.35">
      <c r="A6822" s="116"/>
      <c r="C6822" s="116"/>
      <c r="D6822" s="116"/>
      <c r="M6822" s="116"/>
    </row>
    <row r="6823" spans="1:13" x14ac:dyDescent="0.35">
      <c r="A6823" s="116"/>
      <c r="C6823" s="116"/>
      <c r="D6823" s="116"/>
      <c r="M6823" s="116"/>
    </row>
    <row r="6824" spans="1:13" x14ac:dyDescent="0.35">
      <c r="A6824" s="116"/>
      <c r="C6824" s="116"/>
      <c r="D6824" s="116"/>
      <c r="M6824" s="116"/>
    </row>
    <row r="6825" spans="1:13" x14ac:dyDescent="0.35">
      <c r="A6825" s="116"/>
      <c r="C6825" s="116"/>
      <c r="D6825" s="116"/>
      <c r="M6825" s="116"/>
    </row>
    <row r="6826" spans="1:13" x14ac:dyDescent="0.35">
      <c r="A6826" s="116"/>
      <c r="C6826" s="116"/>
      <c r="D6826" s="116"/>
      <c r="M6826" s="116"/>
    </row>
    <row r="6827" spans="1:13" x14ac:dyDescent="0.35">
      <c r="A6827" s="116"/>
      <c r="C6827" s="116"/>
      <c r="D6827" s="116"/>
      <c r="M6827" s="116"/>
    </row>
    <row r="6828" spans="1:13" x14ac:dyDescent="0.35">
      <c r="A6828" s="116"/>
      <c r="C6828" s="116"/>
      <c r="D6828" s="116"/>
      <c r="M6828" s="116"/>
    </row>
    <row r="6829" spans="1:13" x14ac:dyDescent="0.35">
      <c r="A6829" s="116"/>
      <c r="C6829" s="116"/>
      <c r="D6829" s="116"/>
      <c r="M6829" s="116"/>
    </row>
    <row r="6830" spans="1:13" x14ac:dyDescent="0.35">
      <c r="A6830" s="116"/>
      <c r="C6830" s="116"/>
      <c r="D6830" s="116"/>
      <c r="M6830" s="116"/>
    </row>
    <row r="6831" spans="1:13" x14ac:dyDescent="0.35">
      <c r="A6831" s="116"/>
      <c r="C6831" s="116"/>
      <c r="D6831" s="116"/>
      <c r="M6831" s="116"/>
    </row>
    <row r="6832" spans="1:13" x14ac:dyDescent="0.35">
      <c r="A6832" s="116"/>
      <c r="C6832" s="116"/>
      <c r="D6832" s="116"/>
      <c r="M6832" s="116"/>
    </row>
    <row r="6833" spans="1:13" x14ac:dyDescent="0.35">
      <c r="A6833" s="116"/>
      <c r="C6833" s="116"/>
      <c r="D6833" s="116"/>
      <c r="M6833" s="116"/>
    </row>
    <row r="6834" spans="1:13" x14ac:dyDescent="0.35">
      <c r="A6834" s="116"/>
      <c r="C6834" s="116"/>
      <c r="D6834" s="116"/>
      <c r="M6834" s="116"/>
    </row>
    <row r="6835" spans="1:13" x14ac:dyDescent="0.35">
      <c r="A6835" s="116"/>
      <c r="C6835" s="116"/>
      <c r="D6835" s="116"/>
      <c r="M6835" s="116"/>
    </row>
    <row r="6836" spans="1:13" x14ac:dyDescent="0.35">
      <c r="A6836" s="116"/>
      <c r="C6836" s="116"/>
      <c r="D6836" s="116"/>
      <c r="M6836" s="116"/>
    </row>
    <row r="6837" spans="1:13" x14ac:dyDescent="0.35">
      <c r="A6837" s="116"/>
      <c r="C6837" s="116"/>
      <c r="D6837" s="116"/>
      <c r="M6837" s="116"/>
    </row>
    <row r="6838" spans="1:13" x14ac:dyDescent="0.35">
      <c r="A6838" s="116"/>
      <c r="C6838" s="116"/>
      <c r="D6838" s="116"/>
      <c r="M6838" s="116"/>
    </row>
    <row r="6839" spans="1:13" x14ac:dyDescent="0.35">
      <c r="A6839" s="116"/>
      <c r="C6839" s="116"/>
      <c r="D6839" s="116"/>
      <c r="M6839" s="116"/>
    </row>
    <row r="6840" spans="1:13" x14ac:dyDescent="0.35">
      <c r="A6840" s="116"/>
      <c r="C6840" s="116"/>
      <c r="D6840" s="116"/>
      <c r="M6840" s="116"/>
    </row>
    <row r="6841" spans="1:13" x14ac:dyDescent="0.35">
      <c r="A6841" s="116"/>
      <c r="C6841" s="116"/>
      <c r="D6841" s="116"/>
      <c r="M6841" s="116"/>
    </row>
    <row r="6842" spans="1:13" x14ac:dyDescent="0.35">
      <c r="A6842" s="116"/>
      <c r="C6842" s="116"/>
      <c r="D6842" s="116"/>
      <c r="M6842" s="116"/>
    </row>
    <row r="6843" spans="1:13" x14ac:dyDescent="0.35">
      <c r="A6843" s="116"/>
      <c r="C6843" s="116"/>
      <c r="D6843" s="116"/>
      <c r="M6843" s="116"/>
    </row>
    <row r="6844" spans="1:13" x14ac:dyDescent="0.35">
      <c r="A6844" s="116"/>
      <c r="C6844" s="116"/>
      <c r="D6844" s="116"/>
      <c r="M6844" s="116"/>
    </row>
    <row r="6845" spans="1:13" x14ac:dyDescent="0.35">
      <c r="A6845" s="116"/>
      <c r="C6845" s="116"/>
      <c r="D6845" s="116"/>
      <c r="M6845" s="116"/>
    </row>
    <row r="6846" spans="1:13" x14ac:dyDescent="0.35">
      <c r="A6846" s="116"/>
      <c r="C6846" s="116"/>
      <c r="D6846" s="116"/>
      <c r="M6846" s="116"/>
    </row>
    <row r="6847" spans="1:13" x14ac:dyDescent="0.35">
      <c r="A6847" s="116"/>
      <c r="C6847" s="116"/>
      <c r="D6847" s="116"/>
      <c r="M6847" s="116"/>
    </row>
    <row r="6848" spans="1:13" x14ac:dyDescent="0.35">
      <c r="A6848" s="116"/>
      <c r="C6848" s="116"/>
      <c r="D6848" s="116"/>
      <c r="M6848" s="116"/>
    </row>
    <row r="6849" spans="1:13" x14ac:dyDescent="0.35">
      <c r="A6849" s="116"/>
      <c r="C6849" s="116"/>
      <c r="D6849" s="116"/>
      <c r="M6849" s="116"/>
    </row>
    <row r="6850" spans="1:13" x14ac:dyDescent="0.35">
      <c r="A6850" s="116"/>
      <c r="C6850" s="116"/>
      <c r="D6850" s="116"/>
      <c r="M6850" s="116"/>
    </row>
    <row r="6851" spans="1:13" x14ac:dyDescent="0.35">
      <c r="A6851" s="116"/>
      <c r="C6851" s="116"/>
      <c r="D6851" s="116"/>
      <c r="M6851" s="116"/>
    </row>
    <row r="6852" spans="1:13" x14ac:dyDescent="0.35">
      <c r="A6852" s="116"/>
      <c r="C6852" s="116"/>
      <c r="D6852" s="116"/>
      <c r="M6852" s="116"/>
    </row>
    <row r="6853" spans="1:13" x14ac:dyDescent="0.35">
      <c r="A6853" s="116"/>
      <c r="C6853" s="116"/>
      <c r="D6853" s="116"/>
      <c r="M6853" s="116"/>
    </row>
    <row r="6854" spans="1:13" x14ac:dyDescent="0.35">
      <c r="A6854" s="116"/>
      <c r="C6854" s="116"/>
      <c r="D6854" s="116"/>
      <c r="M6854" s="116"/>
    </row>
    <row r="6855" spans="1:13" x14ac:dyDescent="0.35">
      <c r="A6855" s="116"/>
      <c r="C6855" s="116"/>
      <c r="D6855" s="116"/>
      <c r="M6855" s="116"/>
    </row>
    <row r="6856" spans="1:13" x14ac:dyDescent="0.35">
      <c r="A6856" s="116"/>
      <c r="C6856" s="116"/>
      <c r="D6856" s="116"/>
      <c r="M6856" s="116"/>
    </row>
    <row r="6857" spans="1:13" x14ac:dyDescent="0.35">
      <c r="A6857" s="116"/>
      <c r="C6857" s="116"/>
      <c r="D6857" s="116"/>
      <c r="M6857" s="116"/>
    </row>
    <row r="6858" spans="1:13" x14ac:dyDescent="0.35">
      <c r="A6858" s="116"/>
      <c r="C6858" s="116"/>
      <c r="D6858" s="116"/>
      <c r="M6858" s="116"/>
    </row>
    <row r="6859" spans="1:13" x14ac:dyDescent="0.35">
      <c r="A6859" s="116"/>
      <c r="C6859" s="116"/>
      <c r="D6859" s="116"/>
      <c r="M6859" s="116"/>
    </row>
    <row r="6860" spans="1:13" x14ac:dyDescent="0.35">
      <c r="A6860" s="116"/>
      <c r="C6860" s="116"/>
      <c r="D6860" s="116"/>
      <c r="M6860" s="116"/>
    </row>
    <row r="6861" spans="1:13" x14ac:dyDescent="0.35">
      <c r="A6861" s="116"/>
      <c r="C6861" s="116"/>
      <c r="D6861" s="116"/>
      <c r="M6861" s="116"/>
    </row>
    <row r="6862" spans="1:13" x14ac:dyDescent="0.35">
      <c r="A6862" s="116"/>
      <c r="C6862" s="116"/>
      <c r="D6862" s="116"/>
      <c r="M6862" s="116"/>
    </row>
    <row r="6863" spans="1:13" x14ac:dyDescent="0.35">
      <c r="A6863" s="116"/>
      <c r="C6863" s="116"/>
      <c r="D6863" s="116"/>
      <c r="M6863" s="116"/>
    </row>
    <row r="6864" spans="1:13" x14ac:dyDescent="0.35">
      <c r="A6864" s="116"/>
      <c r="C6864" s="116"/>
      <c r="D6864" s="116"/>
      <c r="M6864" s="116"/>
    </row>
    <row r="6865" spans="1:13" x14ac:dyDescent="0.35">
      <c r="A6865" s="116"/>
      <c r="C6865" s="116"/>
      <c r="D6865" s="116"/>
      <c r="M6865" s="116"/>
    </row>
    <row r="6866" spans="1:13" x14ac:dyDescent="0.35">
      <c r="A6866" s="116"/>
      <c r="C6866" s="116"/>
      <c r="D6866" s="116"/>
      <c r="M6866" s="116"/>
    </row>
    <row r="6867" spans="1:13" x14ac:dyDescent="0.35">
      <c r="A6867" s="116"/>
      <c r="C6867" s="116"/>
      <c r="D6867" s="116"/>
      <c r="M6867" s="116"/>
    </row>
    <row r="6868" spans="1:13" x14ac:dyDescent="0.35">
      <c r="A6868" s="116"/>
      <c r="C6868" s="116"/>
      <c r="D6868" s="116"/>
      <c r="M6868" s="116"/>
    </row>
    <row r="6869" spans="1:13" x14ac:dyDescent="0.35">
      <c r="A6869" s="116"/>
      <c r="C6869" s="116"/>
      <c r="D6869" s="116"/>
      <c r="M6869" s="116"/>
    </row>
    <row r="6870" spans="1:13" x14ac:dyDescent="0.35">
      <c r="A6870" s="116"/>
      <c r="C6870" s="116"/>
      <c r="D6870" s="116"/>
      <c r="M6870" s="116"/>
    </row>
    <row r="6871" spans="1:13" x14ac:dyDescent="0.35">
      <c r="A6871" s="116"/>
      <c r="C6871" s="116"/>
      <c r="D6871" s="116"/>
      <c r="M6871" s="116"/>
    </row>
    <row r="6872" spans="1:13" x14ac:dyDescent="0.35">
      <c r="A6872" s="116"/>
      <c r="C6872" s="116"/>
      <c r="D6872" s="116"/>
      <c r="M6872" s="116"/>
    </row>
    <row r="6873" spans="1:13" x14ac:dyDescent="0.35">
      <c r="A6873" s="116"/>
      <c r="C6873" s="116"/>
      <c r="D6873" s="116"/>
      <c r="M6873" s="116"/>
    </row>
    <row r="6874" spans="1:13" x14ac:dyDescent="0.35">
      <c r="A6874" s="116"/>
      <c r="C6874" s="116"/>
      <c r="D6874" s="116"/>
      <c r="M6874" s="116"/>
    </row>
    <row r="6875" spans="1:13" x14ac:dyDescent="0.35">
      <c r="A6875" s="116"/>
      <c r="C6875" s="116"/>
      <c r="D6875" s="116"/>
      <c r="M6875" s="116"/>
    </row>
    <row r="6876" spans="1:13" x14ac:dyDescent="0.35">
      <c r="A6876" s="116"/>
      <c r="C6876" s="116"/>
      <c r="D6876" s="116"/>
      <c r="M6876" s="116"/>
    </row>
    <row r="6877" spans="1:13" x14ac:dyDescent="0.35">
      <c r="A6877" s="116"/>
      <c r="C6877" s="116"/>
      <c r="D6877" s="116"/>
      <c r="M6877" s="116"/>
    </row>
    <row r="6878" spans="1:13" x14ac:dyDescent="0.35">
      <c r="A6878" s="116"/>
      <c r="C6878" s="116"/>
      <c r="D6878" s="116"/>
      <c r="M6878" s="116"/>
    </row>
    <row r="6879" spans="1:13" x14ac:dyDescent="0.35">
      <c r="A6879" s="116"/>
      <c r="C6879" s="116"/>
      <c r="D6879" s="116"/>
      <c r="M6879" s="116"/>
    </row>
    <row r="6880" spans="1:13" x14ac:dyDescent="0.35">
      <c r="A6880" s="116"/>
      <c r="C6880" s="116"/>
      <c r="D6880" s="116"/>
      <c r="M6880" s="116"/>
    </row>
    <row r="6881" spans="1:13" x14ac:dyDescent="0.35">
      <c r="A6881" s="116"/>
      <c r="C6881" s="116"/>
      <c r="D6881" s="116"/>
      <c r="M6881" s="116"/>
    </row>
    <row r="6882" spans="1:13" x14ac:dyDescent="0.35">
      <c r="A6882" s="116"/>
      <c r="C6882" s="116"/>
      <c r="D6882" s="116"/>
      <c r="M6882" s="116"/>
    </row>
    <row r="6883" spans="1:13" x14ac:dyDescent="0.35">
      <c r="A6883" s="116"/>
      <c r="C6883" s="116"/>
      <c r="D6883" s="116"/>
      <c r="M6883" s="116"/>
    </row>
    <row r="6884" spans="1:13" x14ac:dyDescent="0.35">
      <c r="A6884" s="116"/>
      <c r="C6884" s="116"/>
      <c r="D6884" s="116"/>
      <c r="M6884" s="116"/>
    </row>
    <row r="6885" spans="1:13" x14ac:dyDescent="0.35">
      <c r="A6885" s="116"/>
      <c r="C6885" s="116"/>
      <c r="D6885" s="116"/>
      <c r="M6885" s="116"/>
    </row>
    <row r="6886" spans="1:13" x14ac:dyDescent="0.35">
      <c r="A6886" s="116"/>
      <c r="C6886" s="116"/>
      <c r="D6886" s="116"/>
      <c r="M6886" s="116"/>
    </row>
    <row r="6887" spans="1:13" x14ac:dyDescent="0.35">
      <c r="A6887" s="116"/>
      <c r="C6887" s="116"/>
      <c r="D6887" s="116"/>
      <c r="M6887" s="116"/>
    </row>
    <row r="6888" spans="1:13" x14ac:dyDescent="0.35">
      <c r="A6888" s="116"/>
      <c r="C6888" s="116"/>
      <c r="D6888" s="116"/>
      <c r="M6888" s="116"/>
    </row>
    <row r="6889" spans="1:13" x14ac:dyDescent="0.35">
      <c r="A6889" s="116"/>
      <c r="C6889" s="116"/>
      <c r="D6889" s="116"/>
      <c r="M6889" s="116"/>
    </row>
    <row r="6890" spans="1:13" x14ac:dyDescent="0.35">
      <c r="A6890" s="116"/>
      <c r="C6890" s="116"/>
      <c r="D6890" s="116"/>
      <c r="M6890" s="116"/>
    </row>
    <row r="6891" spans="1:13" x14ac:dyDescent="0.35">
      <c r="A6891" s="116"/>
      <c r="C6891" s="116"/>
      <c r="D6891" s="116"/>
      <c r="M6891" s="116"/>
    </row>
    <row r="6892" spans="1:13" x14ac:dyDescent="0.35">
      <c r="A6892" s="116"/>
      <c r="C6892" s="116"/>
      <c r="D6892" s="116"/>
      <c r="M6892" s="116"/>
    </row>
    <row r="6893" spans="1:13" x14ac:dyDescent="0.35">
      <c r="A6893" s="116"/>
      <c r="C6893" s="116"/>
      <c r="D6893" s="116"/>
      <c r="M6893" s="116"/>
    </row>
    <row r="6894" spans="1:13" x14ac:dyDescent="0.35">
      <c r="A6894" s="116"/>
      <c r="C6894" s="116"/>
      <c r="D6894" s="116"/>
      <c r="M6894" s="116"/>
    </row>
    <row r="6895" spans="1:13" x14ac:dyDescent="0.35">
      <c r="A6895" s="116"/>
      <c r="C6895" s="116"/>
      <c r="D6895" s="116"/>
      <c r="M6895" s="116"/>
    </row>
    <row r="6896" spans="1:13" x14ac:dyDescent="0.35">
      <c r="A6896" s="116"/>
      <c r="C6896" s="116"/>
      <c r="D6896" s="116"/>
      <c r="M6896" s="116"/>
    </row>
    <row r="6897" spans="1:13" x14ac:dyDescent="0.35">
      <c r="A6897" s="116"/>
      <c r="C6897" s="116"/>
      <c r="D6897" s="116"/>
      <c r="M6897" s="116"/>
    </row>
    <row r="6898" spans="1:13" x14ac:dyDescent="0.35">
      <c r="A6898" s="116"/>
      <c r="C6898" s="116"/>
      <c r="D6898" s="116"/>
      <c r="M6898" s="116"/>
    </row>
    <row r="6899" spans="1:13" x14ac:dyDescent="0.35">
      <c r="A6899" s="116"/>
      <c r="C6899" s="116"/>
      <c r="D6899" s="116"/>
      <c r="M6899" s="116"/>
    </row>
    <row r="6900" spans="1:13" x14ac:dyDescent="0.35">
      <c r="A6900" s="116"/>
      <c r="C6900" s="116"/>
      <c r="D6900" s="116"/>
      <c r="M6900" s="116"/>
    </row>
    <row r="6901" spans="1:13" x14ac:dyDescent="0.35">
      <c r="A6901" s="116"/>
      <c r="C6901" s="116"/>
      <c r="D6901" s="116"/>
      <c r="M6901" s="116"/>
    </row>
    <row r="6902" spans="1:13" x14ac:dyDescent="0.35">
      <c r="A6902" s="116"/>
      <c r="C6902" s="116"/>
      <c r="D6902" s="116"/>
      <c r="M6902" s="116"/>
    </row>
    <row r="6903" spans="1:13" x14ac:dyDescent="0.35">
      <c r="A6903" s="116"/>
      <c r="C6903" s="116"/>
      <c r="D6903" s="116"/>
      <c r="M6903" s="116"/>
    </row>
    <row r="6904" spans="1:13" x14ac:dyDescent="0.35">
      <c r="A6904" s="116"/>
      <c r="C6904" s="116"/>
      <c r="D6904" s="116"/>
      <c r="M6904" s="116"/>
    </row>
    <row r="6905" spans="1:13" x14ac:dyDescent="0.35">
      <c r="A6905" s="116"/>
      <c r="C6905" s="116"/>
      <c r="D6905" s="116"/>
      <c r="M6905" s="116"/>
    </row>
    <row r="6906" spans="1:13" x14ac:dyDescent="0.35">
      <c r="A6906" s="116"/>
      <c r="C6906" s="116"/>
      <c r="D6906" s="116"/>
      <c r="M6906" s="116"/>
    </row>
    <row r="6907" spans="1:13" x14ac:dyDescent="0.35">
      <c r="A6907" s="116"/>
      <c r="C6907" s="116"/>
      <c r="D6907" s="116"/>
      <c r="M6907" s="116"/>
    </row>
    <row r="6908" spans="1:13" x14ac:dyDescent="0.35">
      <c r="A6908" s="116"/>
      <c r="C6908" s="116"/>
      <c r="D6908" s="116"/>
      <c r="M6908" s="116"/>
    </row>
    <row r="6909" spans="1:13" x14ac:dyDescent="0.35">
      <c r="A6909" s="116"/>
      <c r="C6909" s="116"/>
      <c r="D6909" s="116"/>
      <c r="M6909" s="116"/>
    </row>
    <row r="6910" spans="1:13" x14ac:dyDescent="0.35">
      <c r="A6910" s="116"/>
      <c r="C6910" s="116"/>
      <c r="D6910" s="116"/>
      <c r="M6910" s="116"/>
    </row>
    <row r="6911" spans="1:13" x14ac:dyDescent="0.35">
      <c r="A6911" s="116"/>
      <c r="C6911" s="116"/>
      <c r="D6911" s="116"/>
      <c r="M6911" s="116"/>
    </row>
    <row r="6912" spans="1:13" x14ac:dyDescent="0.35">
      <c r="A6912" s="116"/>
      <c r="C6912" s="116"/>
      <c r="D6912" s="116"/>
      <c r="M6912" s="116"/>
    </row>
    <row r="6913" spans="1:13" x14ac:dyDescent="0.35">
      <c r="A6913" s="116"/>
      <c r="C6913" s="116"/>
      <c r="D6913" s="116"/>
      <c r="M6913" s="116"/>
    </row>
    <row r="6914" spans="1:13" x14ac:dyDescent="0.35">
      <c r="A6914" s="116"/>
      <c r="C6914" s="116"/>
      <c r="D6914" s="116"/>
      <c r="M6914" s="116"/>
    </row>
    <row r="6915" spans="1:13" x14ac:dyDescent="0.35">
      <c r="A6915" s="116"/>
      <c r="C6915" s="116"/>
      <c r="D6915" s="116"/>
      <c r="M6915" s="116"/>
    </row>
    <row r="6916" spans="1:13" x14ac:dyDescent="0.35">
      <c r="A6916" s="116"/>
      <c r="C6916" s="116"/>
      <c r="D6916" s="116"/>
      <c r="M6916" s="116"/>
    </row>
    <row r="6917" spans="1:13" x14ac:dyDescent="0.35">
      <c r="A6917" s="116"/>
      <c r="C6917" s="116"/>
      <c r="D6917" s="116"/>
      <c r="M6917" s="116"/>
    </row>
    <row r="6918" spans="1:13" x14ac:dyDescent="0.35">
      <c r="A6918" s="116"/>
      <c r="C6918" s="116"/>
      <c r="D6918" s="116"/>
      <c r="M6918" s="116"/>
    </row>
    <row r="6919" spans="1:13" x14ac:dyDescent="0.35">
      <c r="A6919" s="116"/>
      <c r="C6919" s="116"/>
      <c r="D6919" s="116"/>
      <c r="M6919" s="116"/>
    </row>
    <row r="6920" spans="1:13" x14ac:dyDescent="0.35">
      <c r="A6920" s="116"/>
      <c r="C6920" s="116"/>
      <c r="D6920" s="116"/>
      <c r="M6920" s="116"/>
    </row>
    <row r="6921" spans="1:13" x14ac:dyDescent="0.35">
      <c r="A6921" s="116"/>
      <c r="C6921" s="116"/>
      <c r="D6921" s="116"/>
      <c r="M6921" s="116"/>
    </row>
    <row r="6922" spans="1:13" x14ac:dyDescent="0.35">
      <c r="A6922" s="116"/>
      <c r="C6922" s="116"/>
      <c r="D6922" s="116"/>
      <c r="M6922" s="116"/>
    </row>
    <row r="6923" spans="1:13" x14ac:dyDescent="0.35">
      <c r="A6923" s="116"/>
      <c r="C6923" s="116"/>
      <c r="D6923" s="116"/>
      <c r="M6923" s="116"/>
    </row>
    <row r="6924" spans="1:13" x14ac:dyDescent="0.35">
      <c r="A6924" s="116"/>
      <c r="C6924" s="116"/>
      <c r="D6924" s="116"/>
      <c r="M6924" s="116"/>
    </row>
    <row r="6925" spans="1:13" x14ac:dyDescent="0.35">
      <c r="A6925" s="116"/>
      <c r="C6925" s="116"/>
      <c r="D6925" s="116"/>
      <c r="M6925" s="116"/>
    </row>
    <row r="6926" spans="1:13" x14ac:dyDescent="0.35">
      <c r="A6926" s="116"/>
      <c r="C6926" s="116"/>
      <c r="D6926" s="116"/>
      <c r="M6926" s="116"/>
    </row>
    <row r="6927" spans="1:13" x14ac:dyDescent="0.35">
      <c r="A6927" s="116"/>
      <c r="C6927" s="116"/>
      <c r="D6927" s="116"/>
      <c r="M6927" s="116"/>
    </row>
    <row r="6928" spans="1:13" x14ac:dyDescent="0.35">
      <c r="A6928" s="116"/>
      <c r="C6928" s="116"/>
      <c r="D6928" s="116"/>
      <c r="M6928" s="116"/>
    </row>
    <row r="6929" spans="1:13" x14ac:dyDescent="0.35">
      <c r="A6929" s="116"/>
      <c r="C6929" s="116"/>
      <c r="D6929" s="116"/>
      <c r="M6929" s="116"/>
    </row>
    <row r="6930" spans="1:13" x14ac:dyDescent="0.35">
      <c r="A6930" s="116"/>
      <c r="C6930" s="116"/>
      <c r="D6930" s="116"/>
      <c r="M6930" s="116"/>
    </row>
    <row r="6931" spans="1:13" x14ac:dyDescent="0.35">
      <c r="A6931" s="116"/>
      <c r="C6931" s="116"/>
      <c r="D6931" s="116"/>
      <c r="M6931" s="116"/>
    </row>
    <row r="6932" spans="1:13" x14ac:dyDescent="0.35">
      <c r="A6932" s="116"/>
      <c r="C6932" s="116"/>
      <c r="D6932" s="116"/>
      <c r="M6932" s="116"/>
    </row>
    <row r="6933" spans="1:13" x14ac:dyDescent="0.35">
      <c r="A6933" s="116"/>
      <c r="C6933" s="116"/>
      <c r="D6933" s="116"/>
      <c r="M6933" s="116"/>
    </row>
    <row r="6934" spans="1:13" x14ac:dyDescent="0.35">
      <c r="A6934" s="116"/>
      <c r="C6934" s="116"/>
      <c r="D6934" s="116"/>
      <c r="M6934" s="116"/>
    </row>
    <row r="6935" spans="1:13" x14ac:dyDescent="0.35">
      <c r="A6935" s="116"/>
      <c r="C6935" s="116"/>
      <c r="D6935" s="116"/>
      <c r="M6935" s="116"/>
    </row>
    <row r="6936" spans="1:13" x14ac:dyDescent="0.35">
      <c r="A6936" s="116"/>
      <c r="C6936" s="116"/>
      <c r="D6936" s="116"/>
      <c r="M6936" s="116"/>
    </row>
    <row r="6937" spans="1:13" x14ac:dyDescent="0.35">
      <c r="A6937" s="116"/>
      <c r="C6937" s="116"/>
      <c r="D6937" s="116"/>
      <c r="M6937" s="116"/>
    </row>
    <row r="6938" spans="1:13" x14ac:dyDescent="0.35">
      <c r="A6938" s="116"/>
      <c r="C6938" s="116"/>
      <c r="D6938" s="116"/>
      <c r="M6938" s="116"/>
    </row>
    <row r="6939" spans="1:13" x14ac:dyDescent="0.35">
      <c r="A6939" s="116"/>
      <c r="C6939" s="116"/>
      <c r="D6939" s="116"/>
      <c r="M6939" s="116"/>
    </row>
    <row r="6940" spans="1:13" x14ac:dyDescent="0.35">
      <c r="A6940" s="116"/>
      <c r="C6940" s="116"/>
      <c r="D6940" s="116"/>
      <c r="M6940" s="116"/>
    </row>
    <row r="6941" spans="1:13" x14ac:dyDescent="0.35">
      <c r="A6941" s="116"/>
      <c r="C6941" s="116"/>
      <c r="D6941" s="116"/>
      <c r="M6941" s="116"/>
    </row>
    <row r="6942" spans="1:13" x14ac:dyDescent="0.35">
      <c r="A6942" s="116"/>
      <c r="C6942" s="116"/>
      <c r="D6942" s="116"/>
      <c r="M6942" s="116"/>
    </row>
    <row r="6943" spans="1:13" x14ac:dyDescent="0.35">
      <c r="A6943" s="116"/>
      <c r="C6943" s="116"/>
      <c r="D6943" s="116"/>
      <c r="M6943" s="116"/>
    </row>
    <row r="6944" spans="1:13" x14ac:dyDescent="0.35">
      <c r="A6944" s="116"/>
      <c r="C6944" s="116"/>
      <c r="D6944" s="116"/>
      <c r="M6944" s="116"/>
    </row>
    <row r="6945" spans="1:13" x14ac:dyDescent="0.35">
      <c r="A6945" s="116"/>
      <c r="C6945" s="116"/>
      <c r="D6945" s="116"/>
      <c r="M6945" s="116"/>
    </row>
    <row r="6946" spans="1:13" x14ac:dyDescent="0.35">
      <c r="A6946" s="116"/>
      <c r="C6946" s="116"/>
      <c r="D6946" s="116"/>
      <c r="M6946" s="116"/>
    </row>
    <row r="6947" spans="1:13" x14ac:dyDescent="0.35">
      <c r="A6947" s="116"/>
      <c r="C6947" s="116"/>
      <c r="D6947" s="116"/>
      <c r="M6947" s="116"/>
    </row>
    <row r="6948" spans="1:13" x14ac:dyDescent="0.35">
      <c r="A6948" s="116"/>
      <c r="C6948" s="116"/>
      <c r="D6948" s="116"/>
      <c r="M6948" s="116"/>
    </row>
    <row r="6949" spans="1:13" x14ac:dyDescent="0.35">
      <c r="A6949" s="116"/>
      <c r="C6949" s="116"/>
      <c r="D6949" s="116"/>
      <c r="M6949" s="116"/>
    </row>
    <row r="6950" spans="1:13" x14ac:dyDescent="0.35">
      <c r="A6950" s="116"/>
      <c r="C6950" s="116"/>
      <c r="D6950" s="116"/>
      <c r="M6950" s="116"/>
    </row>
    <row r="6951" spans="1:13" x14ac:dyDescent="0.35">
      <c r="A6951" s="116"/>
      <c r="C6951" s="116"/>
      <c r="D6951" s="116"/>
      <c r="M6951" s="116"/>
    </row>
    <row r="6952" spans="1:13" x14ac:dyDescent="0.35">
      <c r="A6952" s="116"/>
      <c r="C6952" s="116"/>
      <c r="D6952" s="116"/>
      <c r="M6952" s="116"/>
    </row>
    <row r="6953" spans="1:13" x14ac:dyDescent="0.35">
      <c r="A6953" s="116"/>
      <c r="C6953" s="116"/>
      <c r="D6953" s="116"/>
      <c r="M6953" s="116"/>
    </row>
    <row r="6954" spans="1:13" x14ac:dyDescent="0.35">
      <c r="A6954" s="116"/>
      <c r="C6954" s="116"/>
      <c r="D6954" s="116"/>
      <c r="M6954" s="116"/>
    </row>
    <row r="6955" spans="1:13" x14ac:dyDescent="0.35">
      <c r="A6955" s="116"/>
      <c r="C6955" s="116"/>
      <c r="D6955" s="116"/>
      <c r="M6955" s="116"/>
    </row>
    <row r="6956" spans="1:13" x14ac:dyDescent="0.35">
      <c r="A6956" s="116"/>
      <c r="C6956" s="116"/>
      <c r="D6956" s="116"/>
      <c r="M6956" s="116"/>
    </row>
    <row r="6957" spans="1:13" x14ac:dyDescent="0.35">
      <c r="A6957" s="116"/>
      <c r="C6957" s="116"/>
      <c r="D6957" s="116"/>
      <c r="M6957" s="116"/>
    </row>
    <row r="6958" spans="1:13" x14ac:dyDescent="0.35">
      <c r="A6958" s="116"/>
      <c r="C6958" s="116"/>
      <c r="D6958" s="116"/>
      <c r="M6958" s="116"/>
    </row>
    <row r="6959" spans="1:13" x14ac:dyDescent="0.35">
      <c r="A6959" s="116"/>
      <c r="C6959" s="116"/>
      <c r="D6959" s="116"/>
      <c r="M6959" s="116"/>
    </row>
    <row r="6960" spans="1:13" x14ac:dyDescent="0.35">
      <c r="A6960" s="116"/>
      <c r="C6960" s="116"/>
      <c r="D6960" s="116"/>
      <c r="M6960" s="116"/>
    </row>
    <row r="6961" spans="1:13" x14ac:dyDescent="0.35">
      <c r="A6961" s="116"/>
      <c r="C6961" s="116"/>
      <c r="D6961" s="116"/>
      <c r="M6961" s="116"/>
    </row>
    <row r="6962" spans="1:13" x14ac:dyDescent="0.35">
      <c r="A6962" s="116"/>
      <c r="C6962" s="116"/>
      <c r="D6962" s="116"/>
      <c r="M6962" s="116"/>
    </row>
    <row r="6963" spans="1:13" x14ac:dyDescent="0.35">
      <c r="A6963" s="116"/>
      <c r="C6963" s="116"/>
      <c r="D6963" s="116"/>
      <c r="M6963" s="116"/>
    </row>
    <row r="6964" spans="1:13" x14ac:dyDescent="0.35">
      <c r="A6964" s="116"/>
      <c r="C6964" s="116"/>
      <c r="D6964" s="116"/>
      <c r="M6964" s="116"/>
    </row>
    <row r="6965" spans="1:13" x14ac:dyDescent="0.35">
      <c r="A6965" s="116"/>
      <c r="C6965" s="116"/>
      <c r="D6965" s="116"/>
      <c r="M6965" s="116"/>
    </row>
    <row r="6966" spans="1:13" x14ac:dyDescent="0.35">
      <c r="A6966" s="116"/>
      <c r="C6966" s="116"/>
      <c r="D6966" s="116"/>
      <c r="M6966" s="116"/>
    </row>
    <row r="6967" spans="1:13" x14ac:dyDescent="0.35">
      <c r="A6967" s="116"/>
      <c r="C6967" s="116"/>
      <c r="D6967" s="116"/>
      <c r="M6967" s="116"/>
    </row>
    <row r="6968" spans="1:13" x14ac:dyDescent="0.35">
      <c r="A6968" s="116"/>
      <c r="C6968" s="116"/>
      <c r="D6968" s="116"/>
      <c r="M6968" s="116"/>
    </row>
    <row r="6969" spans="1:13" x14ac:dyDescent="0.35">
      <c r="A6969" s="116"/>
      <c r="C6969" s="116"/>
      <c r="D6969" s="116"/>
      <c r="M6969" s="116"/>
    </row>
    <row r="6970" spans="1:13" x14ac:dyDescent="0.35">
      <c r="A6970" s="116"/>
      <c r="C6970" s="116"/>
      <c r="D6970" s="116"/>
      <c r="M6970" s="116"/>
    </row>
    <row r="6971" spans="1:13" x14ac:dyDescent="0.35">
      <c r="A6971" s="116"/>
      <c r="C6971" s="116"/>
      <c r="D6971" s="116"/>
      <c r="M6971" s="116"/>
    </row>
    <row r="6972" spans="1:13" x14ac:dyDescent="0.35">
      <c r="A6972" s="116"/>
      <c r="C6972" s="116"/>
      <c r="D6972" s="116"/>
      <c r="M6972" s="116"/>
    </row>
    <row r="6973" spans="1:13" x14ac:dyDescent="0.35">
      <c r="A6973" s="116"/>
      <c r="C6973" s="116"/>
      <c r="D6973" s="116"/>
      <c r="M6973" s="116"/>
    </row>
    <row r="6974" spans="1:13" x14ac:dyDescent="0.35">
      <c r="A6974" s="116"/>
      <c r="C6974" s="116"/>
      <c r="D6974" s="116"/>
      <c r="M6974" s="116"/>
    </row>
    <row r="6975" spans="1:13" x14ac:dyDescent="0.35">
      <c r="A6975" s="116"/>
      <c r="C6975" s="116"/>
      <c r="D6975" s="116"/>
      <c r="M6975" s="116"/>
    </row>
    <row r="6976" spans="1:13" x14ac:dyDescent="0.35">
      <c r="A6976" s="116"/>
      <c r="C6976" s="116"/>
      <c r="D6976" s="116"/>
      <c r="M6976" s="116"/>
    </row>
    <row r="6977" spans="1:13" x14ac:dyDescent="0.35">
      <c r="A6977" s="116"/>
      <c r="C6977" s="116"/>
      <c r="D6977" s="116"/>
      <c r="M6977" s="116"/>
    </row>
    <row r="6978" spans="1:13" x14ac:dyDescent="0.35">
      <c r="A6978" s="116"/>
      <c r="C6978" s="116"/>
      <c r="D6978" s="116"/>
      <c r="M6978" s="116"/>
    </row>
    <row r="6979" spans="1:13" x14ac:dyDescent="0.35">
      <c r="A6979" s="116"/>
      <c r="C6979" s="116"/>
      <c r="D6979" s="116"/>
      <c r="M6979" s="116"/>
    </row>
    <row r="6980" spans="1:13" x14ac:dyDescent="0.35">
      <c r="A6980" s="116"/>
      <c r="C6980" s="116"/>
      <c r="D6980" s="116"/>
      <c r="M6980" s="116"/>
    </row>
    <row r="6981" spans="1:13" x14ac:dyDescent="0.35">
      <c r="A6981" s="116"/>
      <c r="C6981" s="116"/>
      <c r="D6981" s="116"/>
      <c r="M6981" s="116"/>
    </row>
    <row r="6982" spans="1:13" x14ac:dyDescent="0.35">
      <c r="A6982" s="116"/>
      <c r="C6982" s="116"/>
      <c r="D6982" s="116"/>
      <c r="M6982" s="116"/>
    </row>
    <row r="6983" spans="1:13" x14ac:dyDescent="0.35">
      <c r="A6983" s="116"/>
      <c r="C6983" s="116"/>
      <c r="D6983" s="116"/>
      <c r="M6983" s="116"/>
    </row>
    <row r="6984" spans="1:13" x14ac:dyDescent="0.35">
      <c r="A6984" s="116"/>
      <c r="C6984" s="116"/>
      <c r="D6984" s="116"/>
      <c r="M6984" s="116"/>
    </row>
    <row r="6985" spans="1:13" x14ac:dyDescent="0.35">
      <c r="A6985" s="116"/>
      <c r="C6985" s="116"/>
      <c r="D6985" s="116"/>
      <c r="M6985" s="116"/>
    </row>
    <row r="6986" spans="1:13" x14ac:dyDescent="0.35">
      <c r="A6986" s="116"/>
      <c r="C6986" s="116"/>
      <c r="D6986" s="116"/>
      <c r="M6986" s="116"/>
    </row>
    <row r="6987" spans="1:13" x14ac:dyDescent="0.35">
      <c r="A6987" s="116"/>
      <c r="C6987" s="116"/>
      <c r="D6987" s="116"/>
      <c r="M6987" s="116"/>
    </row>
    <row r="6988" spans="1:13" x14ac:dyDescent="0.35">
      <c r="A6988" s="116"/>
      <c r="C6988" s="116"/>
      <c r="D6988" s="116"/>
      <c r="M6988" s="116"/>
    </row>
    <row r="6989" spans="1:13" x14ac:dyDescent="0.35">
      <c r="A6989" s="116"/>
      <c r="C6989" s="116"/>
      <c r="D6989" s="116"/>
      <c r="M6989" s="116"/>
    </row>
    <row r="6990" spans="1:13" x14ac:dyDescent="0.35">
      <c r="A6990" s="116"/>
      <c r="C6990" s="116"/>
      <c r="D6990" s="116"/>
      <c r="M6990" s="116"/>
    </row>
    <row r="6991" spans="1:13" x14ac:dyDescent="0.35">
      <c r="A6991" s="116"/>
      <c r="C6991" s="116"/>
      <c r="D6991" s="116"/>
      <c r="M6991" s="116"/>
    </row>
    <row r="6992" spans="1:13" x14ac:dyDescent="0.35">
      <c r="A6992" s="116"/>
      <c r="C6992" s="116"/>
      <c r="D6992" s="116"/>
      <c r="M6992" s="116"/>
    </row>
    <row r="6993" spans="1:13" x14ac:dyDescent="0.35">
      <c r="A6993" s="116"/>
      <c r="C6993" s="116"/>
      <c r="D6993" s="116"/>
      <c r="M6993" s="116"/>
    </row>
    <row r="6994" spans="1:13" x14ac:dyDescent="0.35">
      <c r="A6994" s="116"/>
      <c r="C6994" s="116"/>
      <c r="D6994" s="116"/>
      <c r="M6994" s="116"/>
    </row>
    <row r="6995" spans="1:13" x14ac:dyDescent="0.35">
      <c r="A6995" s="116"/>
      <c r="C6995" s="116"/>
      <c r="D6995" s="116"/>
      <c r="M6995" s="116"/>
    </row>
    <row r="6996" spans="1:13" x14ac:dyDescent="0.35">
      <c r="A6996" s="116"/>
      <c r="C6996" s="116"/>
      <c r="D6996" s="116"/>
      <c r="M6996" s="116"/>
    </row>
    <row r="6997" spans="1:13" x14ac:dyDescent="0.35">
      <c r="A6997" s="116"/>
      <c r="C6997" s="116"/>
      <c r="D6997" s="116"/>
      <c r="M6997" s="116"/>
    </row>
    <row r="6998" spans="1:13" x14ac:dyDescent="0.35">
      <c r="A6998" s="116"/>
      <c r="C6998" s="116"/>
      <c r="D6998" s="116"/>
      <c r="M6998" s="116"/>
    </row>
    <row r="6999" spans="1:13" x14ac:dyDescent="0.35">
      <c r="A6999" s="116"/>
      <c r="C6999" s="116"/>
      <c r="D6999" s="116"/>
      <c r="M6999" s="116"/>
    </row>
    <row r="7000" spans="1:13" x14ac:dyDescent="0.35">
      <c r="A7000" s="116"/>
      <c r="C7000" s="116"/>
      <c r="D7000" s="116"/>
      <c r="M7000" s="116"/>
    </row>
    <row r="7001" spans="1:13" x14ac:dyDescent="0.35">
      <c r="A7001" s="116"/>
      <c r="C7001" s="116"/>
      <c r="D7001" s="116"/>
      <c r="M7001" s="116"/>
    </row>
    <row r="7002" spans="1:13" x14ac:dyDescent="0.35">
      <c r="A7002" s="116"/>
      <c r="C7002" s="116"/>
      <c r="D7002" s="116"/>
      <c r="M7002" s="116"/>
    </row>
    <row r="7003" spans="1:13" x14ac:dyDescent="0.35">
      <c r="A7003" s="116"/>
      <c r="C7003" s="116"/>
      <c r="D7003" s="116"/>
      <c r="M7003" s="116"/>
    </row>
    <row r="7004" spans="1:13" x14ac:dyDescent="0.35">
      <c r="A7004" s="116"/>
      <c r="C7004" s="116"/>
      <c r="D7004" s="116"/>
      <c r="M7004" s="116"/>
    </row>
    <row r="7005" spans="1:13" x14ac:dyDescent="0.35">
      <c r="A7005" s="116"/>
      <c r="C7005" s="116"/>
      <c r="D7005" s="116"/>
      <c r="M7005" s="116"/>
    </row>
    <row r="7006" spans="1:13" x14ac:dyDescent="0.35">
      <c r="A7006" s="116"/>
      <c r="C7006" s="116"/>
      <c r="D7006" s="116"/>
      <c r="M7006" s="116"/>
    </row>
    <row r="7007" spans="1:13" x14ac:dyDescent="0.35">
      <c r="A7007" s="116"/>
      <c r="C7007" s="116"/>
      <c r="D7007" s="116"/>
      <c r="M7007" s="116"/>
    </row>
    <row r="7008" spans="1:13" x14ac:dyDescent="0.35">
      <c r="A7008" s="116"/>
      <c r="C7008" s="116"/>
      <c r="D7008" s="116"/>
      <c r="M7008" s="116"/>
    </row>
    <row r="7009" spans="1:13" x14ac:dyDescent="0.35">
      <c r="A7009" s="116"/>
      <c r="C7009" s="116"/>
      <c r="D7009" s="116"/>
      <c r="M7009" s="116"/>
    </row>
    <row r="7010" spans="1:13" x14ac:dyDescent="0.35">
      <c r="A7010" s="116"/>
      <c r="C7010" s="116"/>
      <c r="D7010" s="116"/>
      <c r="M7010" s="116"/>
    </row>
    <row r="7011" spans="1:13" x14ac:dyDescent="0.35">
      <c r="A7011" s="116"/>
      <c r="C7011" s="116"/>
      <c r="D7011" s="116"/>
      <c r="M7011" s="116"/>
    </row>
    <row r="7012" spans="1:13" x14ac:dyDescent="0.35">
      <c r="A7012" s="116"/>
      <c r="C7012" s="116"/>
      <c r="D7012" s="116"/>
      <c r="M7012" s="116"/>
    </row>
    <row r="7013" spans="1:13" x14ac:dyDescent="0.35">
      <c r="A7013" s="116"/>
      <c r="C7013" s="116"/>
      <c r="D7013" s="116"/>
      <c r="M7013" s="116"/>
    </row>
    <row r="7014" spans="1:13" x14ac:dyDescent="0.35">
      <c r="A7014" s="116"/>
      <c r="C7014" s="116"/>
      <c r="D7014" s="116"/>
      <c r="M7014" s="116"/>
    </row>
    <row r="7015" spans="1:13" x14ac:dyDescent="0.35">
      <c r="A7015" s="116"/>
      <c r="C7015" s="116"/>
      <c r="D7015" s="116"/>
      <c r="M7015" s="116"/>
    </row>
    <row r="7016" spans="1:13" x14ac:dyDescent="0.35">
      <c r="A7016" s="116"/>
      <c r="C7016" s="116"/>
      <c r="D7016" s="116"/>
      <c r="M7016" s="116"/>
    </row>
    <row r="7017" spans="1:13" x14ac:dyDescent="0.35">
      <c r="A7017" s="116"/>
      <c r="C7017" s="116"/>
      <c r="D7017" s="116"/>
      <c r="M7017" s="116"/>
    </row>
    <row r="7018" spans="1:13" x14ac:dyDescent="0.35">
      <c r="A7018" s="116"/>
      <c r="C7018" s="116"/>
      <c r="D7018" s="116"/>
      <c r="M7018" s="116"/>
    </row>
    <row r="7019" spans="1:13" x14ac:dyDescent="0.35">
      <c r="A7019" s="116"/>
      <c r="C7019" s="116"/>
      <c r="D7019" s="116"/>
      <c r="M7019" s="116"/>
    </row>
    <row r="7020" spans="1:13" x14ac:dyDescent="0.35">
      <c r="A7020" s="116"/>
      <c r="C7020" s="116"/>
      <c r="D7020" s="116"/>
      <c r="M7020" s="116"/>
    </row>
    <row r="7021" spans="1:13" x14ac:dyDescent="0.35">
      <c r="A7021" s="116"/>
      <c r="C7021" s="116"/>
      <c r="D7021" s="116"/>
      <c r="M7021" s="116"/>
    </row>
    <row r="7022" spans="1:13" x14ac:dyDescent="0.35">
      <c r="A7022" s="116"/>
      <c r="C7022" s="116"/>
      <c r="D7022" s="116"/>
      <c r="M7022" s="116"/>
    </row>
    <row r="7023" spans="1:13" x14ac:dyDescent="0.35">
      <c r="A7023" s="116"/>
      <c r="C7023" s="116"/>
      <c r="D7023" s="116"/>
      <c r="M7023" s="116"/>
    </row>
    <row r="7024" spans="1:13" x14ac:dyDescent="0.35">
      <c r="A7024" s="116"/>
      <c r="C7024" s="116"/>
      <c r="D7024" s="116"/>
      <c r="M7024" s="116"/>
    </row>
    <row r="7025" spans="1:13" x14ac:dyDescent="0.35">
      <c r="A7025" s="116"/>
      <c r="C7025" s="116"/>
      <c r="D7025" s="116"/>
      <c r="M7025" s="116"/>
    </row>
    <row r="7026" spans="1:13" x14ac:dyDescent="0.35">
      <c r="A7026" s="116"/>
      <c r="C7026" s="116"/>
      <c r="D7026" s="116"/>
      <c r="M7026" s="116"/>
    </row>
    <row r="7027" spans="1:13" x14ac:dyDescent="0.35">
      <c r="A7027" s="116"/>
      <c r="C7027" s="116"/>
      <c r="D7027" s="116"/>
      <c r="M7027" s="116"/>
    </row>
    <row r="7028" spans="1:13" x14ac:dyDescent="0.35">
      <c r="A7028" s="116"/>
      <c r="C7028" s="116"/>
      <c r="D7028" s="116"/>
      <c r="M7028" s="116"/>
    </row>
    <row r="7029" spans="1:13" x14ac:dyDescent="0.35">
      <c r="A7029" s="116"/>
      <c r="C7029" s="116"/>
      <c r="D7029" s="116"/>
      <c r="M7029" s="116"/>
    </row>
    <row r="7030" spans="1:13" x14ac:dyDescent="0.35">
      <c r="A7030" s="116"/>
      <c r="C7030" s="116"/>
      <c r="D7030" s="116"/>
      <c r="M7030" s="116"/>
    </row>
    <row r="7031" spans="1:13" x14ac:dyDescent="0.35">
      <c r="A7031" s="116"/>
      <c r="C7031" s="116"/>
      <c r="D7031" s="116"/>
      <c r="M7031" s="116"/>
    </row>
    <row r="7032" spans="1:13" x14ac:dyDescent="0.35">
      <c r="A7032" s="116"/>
      <c r="C7032" s="116"/>
      <c r="D7032" s="116"/>
      <c r="M7032" s="116"/>
    </row>
    <row r="7033" spans="1:13" x14ac:dyDescent="0.35">
      <c r="A7033" s="116"/>
      <c r="C7033" s="116"/>
      <c r="D7033" s="116"/>
      <c r="M7033" s="116"/>
    </row>
    <row r="7034" spans="1:13" x14ac:dyDescent="0.35">
      <c r="A7034" s="116"/>
      <c r="C7034" s="116"/>
      <c r="D7034" s="116"/>
      <c r="M7034" s="116"/>
    </row>
    <row r="7035" spans="1:13" x14ac:dyDescent="0.35">
      <c r="A7035" s="116"/>
      <c r="C7035" s="116"/>
      <c r="D7035" s="116"/>
      <c r="M7035" s="116"/>
    </row>
    <row r="7036" spans="1:13" x14ac:dyDescent="0.35">
      <c r="A7036" s="116"/>
      <c r="C7036" s="116"/>
      <c r="D7036" s="116"/>
      <c r="M7036" s="116"/>
    </row>
    <row r="7037" spans="1:13" x14ac:dyDescent="0.35">
      <c r="A7037" s="116"/>
      <c r="C7037" s="116"/>
      <c r="D7037" s="116"/>
      <c r="M7037" s="116"/>
    </row>
    <row r="7038" spans="1:13" x14ac:dyDescent="0.35">
      <c r="A7038" s="116"/>
      <c r="C7038" s="116"/>
      <c r="D7038" s="116"/>
      <c r="M7038" s="116"/>
    </row>
    <row r="7039" spans="1:13" x14ac:dyDescent="0.35">
      <c r="A7039" s="116"/>
      <c r="C7039" s="116"/>
      <c r="D7039" s="116"/>
      <c r="M7039" s="116"/>
    </row>
    <row r="7040" spans="1:13" x14ac:dyDescent="0.35">
      <c r="A7040" s="116"/>
      <c r="C7040" s="116"/>
      <c r="D7040" s="116"/>
      <c r="M7040" s="116"/>
    </row>
    <row r="7041" spans="1:13" x14ac:dyDescent="0.35">
      <c r="A7041" s="116"/>
      <c r="C7041" s="116"/>
      <c r="D7041" s="116"/>
      <c r="M7041" s="116"/>
    </row>
    <row r="7042" spans="1:13" x14ac:dyDescent="0.35">
      <c r="A7042" s="116"/>
      <c r="C7042" s="116"/>
      <c r="D7042" s="116"/>
      <c r="M7042" s="116"/>
    </row>
    <row r="7043" spans="1:13" x14ac:dyDescent="0.35">
      <c r="A7043" s="116"/>
      <c r="C7043" s="116"/>
      <c r="D7043" s="116"/>
      <c r="M7043" s="116"/>
    </row>
    <row r="7044" spans="1:13" x14ac:dyDescent="0.35">
      <c r="A7044" s="116"/>
      <c r="C7044" s="116"/>
      <c r="D7044" s="116"/>
      <c r="M7044" s="116"/>
    </row>
    <row r="7045" spans="1:13" x14ac:dyDescent="0.35">
      <c r="A7045" s="116"/>
      <c r="C7045" s="116"/>
      <c r="D7045" s="116"/>
      <c r="M7045" s="116"/>
    </row>
    <row r="7046" spans="1:13" x14ac:dyDescent="0.35">
      <c r="A7046" s="116"/>
      <c r="C7046" s="116"/>
      <c r="D7046" s="116"/>
      <c r="M7046" s="116"/>
    </row>
    <row r="7047" spans="1:13" x14ac:dyDescent="0.35">
      <c r="A7047" s="116"/>
      <c r="C7047" s="116"/>
      <c r="D7047" s="116"/>
      <c r="M7047" s="116"/>
    </row>
    <row r="7048" spans="1:13" x14ac:dyDescent="0.35">
      <c r="A7048" s="116"/>
      <c r="C7048" s="116"/>
      <c r="D7048" s="116"/>
      <c r="M7048" s="116"/>
    </row>
    <row r="7049" spans="1:13" x14ac:dyDescent="0.35">
      <c r="A7049" s="116"/>
      <c r="C7049" s="116"/>
      <c r="D7049" s="116"/>
      <c r="M7049" s="116"/>
    </row>
    <row r="7050" spans="1:13" x14ac:dyDescent="0.35">
      <c r="A7050" s="116"/>
      <c r="C7050" s="116"/>
      <c r="D7050" s="116"/>
      <c r="M7050" s="116"/>
    </row>
    <row r="7051" spans="1:13" x14ac:dyDescent="0.35">
      <c r="A7051" s="116"/>
      <c r="C7051" s="116"/>
      <c r="D7051" s="116"/>
      <c r="M7051" s="116"/>
    </row>
    <row r="7052" spans="1:13" x14ac:dyDescent="0.35">
      <c r="A7052" s="116"/>
      <c r="C7052" s="116"/>
      <c r="D7052" s="116"/>
      <c r="M7052" s="116"/>
    </row>
    <row r="7053" spans="1:13" x14ac:dyDescent="0.35">
      <c r="A7053" s="116"/>
      <c r="C7053" s="116"/>
      <c r="D7053" s="116"/>
      <c r="M7053" s="116"/>
    </row>
    <row r="7054" spans="1:13" x14ac:dyDescent="0.35">
      <c r="A7054" s="116"/>
      <c r="C7054" s="116"/>
      <c r="D7054" s="116"/>
      <c r="M7054" s="116"/>
    </row>
    <row r="7055" spans="1:13" x14ac:dyDescent="0.35">
      <c r="A7055" s="116"/>
      <c r="C7055" s="116"/>
      <c r="D7055" s="116"/>
      <c r="M7055" s="116"/>
    </row>
    <row r="7056" spans="1:13" x14ac:dyDescent="0.35">
      <c r="A7056" s="116"/>
      <c r="C7056" s="116"/>
      <c r="D7056" s="116"/>
      <c r="M7056" s="116"/>
    </row>
    <row r="7057" spans="1:13" x14ac:dyDescent="0.35">
      <c r="A7057" s="116"/>
      <c r="C7057" s="116"/>
      <c r="D7057" s="116"/>
      <c r="M7057" s="116"/>
    </row>
    <row r="7058" spans="1:13" x14ac:dyDescent="0.35">
      <c r="A7058" s="116"/>
      <c r="C7058" s="116"/>
      <c r="D7058" s="116"/>
      <c r="M7058" s="116"/>
    </row>
    <row r="7059" spans="1:13" x14ac:dyDescent="0.35">
      <c r="A7059" s="116"/>
      <c r="C7059" s="116"/>
      <c r="D7059" s="116"/>
      <c r="M7059" s="116"/>
    </row>
    <row r="7060" spans="1:13" x14ac:dyDescent="0.35">
      <c r="A7060" s="116"/>
      <c r="C7060" s="116"/>
      <c r="D7060" s="116"/>
      <c r="M7060" s="116"/>
    </row>
    <row r="7061" spans="1:13" x14ac:dyDescent="0.35">
      <c r="A7061" s="116"/>
      <c r="C7061" s="116"/>
      <c r="D7061" s="116"/>
      <c r="M7061" s="116"/>
    </row>
    <row r="7062" spans="1:13" x14ac:dyDescent="0.35">
      <c r="A7062" s="116"/>
      <c r="C7062" s="116"/>
      <c r="D7062" s="116"/>
      <c r="M7062" s="116"/>
    </row>
    <row r="7063" spans="1:13" x14ac:dyDescent="0.35">
      <c r="A7063" s="116"/>
      <c r="C7063" s="116"/>
      <c r="D7063" s="116"/>
      <c r="M7063" s="116"/>
    </row>
    <row r="7064" spans="1:13" x14ac:dyDescent="0.35">
      <c r="A7064" s="116"/>
      <c r="C7064" s="116"/>
      <c r="D7064" s="116"/>
      <c r="M7064" s="116"/>
    </row>
    <row r="7065" spans="1:13" x14ac:dyDescent="0.35">
      <c r="A7065" s="116"/>
      <c r="C7065" s="116"/>
      <c r="D7065" s="116"/>
      <c r="M7065" s="116"/>
    </row>
    <row r="7066" spans="1:13" x14ac:dyDescent="0.35">
      <c r="A7066" s="116"/>
      <c r="C7066" s="116"/>
      <c r="D7066" s="116"/>
      <c r="M7066" s="116"/>
    </row>
    <row r="7067" spans="1:13" x14ac:dyDescent="0.35">
      <c r="A7067" s="116"/>
      <c r="C7067" s="116"/>
      <c r="D7067" s="116"/>
      <c r="M7067" s="116"/>
    </row>
    <row r="7068" spans="1:13" x14ac:dyDescent="0.35">
      <c r="A7068" s="116"/>
      <c r="C7068" s="116"/>
      <c r="D7068" s="116"/>
      <c r="M7068" s="116"/>
    </row>
    <row r="7069" spans="1:13" x14ac:dyDescent="0.35">
      <c r="A7069" s="116"/>
      <c r="C7069" s="116"/>
      <c r="D7069" s="116"/>
      <c r="M7069" s="116"/>
    </row>
    <row r="7070" spans="1:13" x14ac:dyDescent="0.35">
      <c r="A7070" s="116"/>
      <c r="C7070" s="116"/>
      <c r="D7070" s="116"/>
      <c r="M7070" s="116"/>
    </row>
    <row r="7071" spans="1:13" x14ac:dyDescent="0.35">
      <c r="A7071" s="116"/>
      <c r="C7071" s="116"/>
      <c r="D7071" s="116"/>
      <c r="M7071" s="116"/>
    </row>
    <row r="7072" spans="1:13" x14ac:dyDescent="0.35">
      <c r="A7072" s="116"/>
      <c r="C7072" s="116"/>
      <c r="D7072" s="116"/>
      <c r="M7072" s="116"/>
    </row>
    <row r="7073" spans="1:13" x14ac:dyDescent="0.35">
      <c r="A7073" s="116"/>
      <c r="C7073" s="116"/>
      <c r="D7073" s="116"/>
      <c r="M7073" s="116"/>
    </row>
    <row r="7074" spans="1:13" x14ac:dyDescent="0.35">
      <c r="A7074" s="116"/>
      <c r="C7074" s="116"/>
      <c r="D7074" s="116"/>
      <c r="M7074" s="116"/>
    </row>
    <row r="7075" spans="1:13" x14ac:dyDescent="0.35">
      <c r="A7075" s="116"/>
      <c r="C7075" s="116"/>
      <c r="D7075" s="116"/>
      <c r="M7075" s="116"/>
    </row>
    <row r="7076" spans="1:13" x14ac:dyDescent="0.35">
      <c r="A7076" s="116"/>
      <c r="C7076" s="116"/>
      <c r="D7076" s="116"/>
      <c r="M7076" s="116"/>
    </row>
    <row r="7077" spans="1:13" x14ac:dyDescent="0.35">
      <c r="A7077" s="116"/>
      <c r="C7077" s="116"/>
      <c r="D7077" s="116"/>
      <c r="M7077" s="116"/>
    </row>
    <row r="7078" spans="1:13" x14ac:dyDescent="0.35">
      <c r="A7078" s="116"/>
      <c r="C7078" s="116"/>
      <c r="D7078" s="116"/>
      <c r="M7078" s="116"/>
    </row>
    <row r="7079" spans="1:13" x14ac:dyDescent="0.35">
      <c r="A7079" s="116"/>
      <c r="C7079" s="116"/>
      <c r="D7079" s="116"/>
      <c r="M7079" s="116"/>
    </row>
    <row r="7080" spans="1:13" x14ac:dyDescent="0.35">
      <c r="A7080" s="116"/>
      <c r="C7080" s="116"/>
      <c r="D7080" s="116"/>
      <c r="M7080" s="116"/>
    </row>
    <row r="7081" spans="1:13" x14ac:dyDescent="0.35">
      <c r="A7081" s="116"/>
      <c r="C7081" s="116"/>
      <c r="D7081" s="116"/>
      <c r="M7081" s="116"/>
    </row>
    <row r="7082" spans="1:13" x14ac:dyDescent="0.35">
      <c r="A7082" s="116"/>
      <c r="C7082" s="116"/>
      <c r="D7082" s="116"/>
      <c r="M7082" s="116"/>
    </row>
    <row r="7083" spans="1:13" x14ac:dyDescent="0.35">
      <c r="A7083" s="116"/>
      <c r="C7083" s="116"/>
      <c r="D7083" s="116"/>
      <c r="M7083" s="116"/>
    </row>
    <row r="7084" spans="1:13" x14ac:dyDescent="0.35">
      <c r="A7084" s="116"/>
      <c r="C7084" s="116"/>
      <c r="D7084" s="116"/>
      <c r="M7084" s="116"/>
    </row>
    <row r="7085" spans="1:13" x14ac:dyDescent="0.35">
      <c r="A7085" s="116"/>
      <c r="C7085" s="116"/>
      <c r="D7085" s="116"/>
      <c r="M7085" s="116"/>
    </row>
    <row r="7086" spans="1:13" x14ac:dyDescent="0.35">
      <c r="A7086" s="116"/>
      <c r="C7086" s="116"/>
      <c r="D7086" s="116"/>
      <c r="M7086" s="116"/>
    </row>
    <row r="7087" spans="1:13" x14ac:dyDescent="0.35">
      <c r="A7087" s="116"/>
      <c r="C7087" s="116"/>
      <c r="D7087" s="116"/>
      <c r="M7087" s="116"/>
    </row>
    <row r="7088" spans="1:13" x14ac:dyDescent="0.35">
      <c r="A7088" s="116"/>
      <c r="C7088" s="116"/>
      <c r="D7088" s="116"/>
      <c r="M7088" s="116"/>
    </row>
    <row r="7089" spans="1:13" x14ac:dyDescent="0.35">
      <c r="A7089" s="116"/>
      <c r="C7089" s="116"/>
      <c r="D7089" s="116"/>
      <c r="M7089" s="116"/>
    </row>
    <row r="7090" spans="1:13" x14ac:dyDescent="0.35">
      <c r="A7090" s="116"/>
      <c r="C7090" s="116"/>
      <c r="D7090" s="116"/>
      <c r="M7090" s="116"/>
    </row>
    <row r="7091" spans="1:13" x14ac:dyDescent="0.35">
      <c r="A7091" s="116"/>
      <c r="C7091" s="116"/>
      <c r="D7091" s="116"/>
      <c r="M7091" s="116"/>
    </row>
    <row r="7092" spans="1:13" x14ac:dyDescent="0.35">
      <c r="A7092" s="116"/>
      <c r="C7092" s="116"/>
      <c r="D7092" s="116"/>
      <c r="M7092" s="116"/>
    </row>
    <row r="7093" spans="1:13" x14ac:dyDescent="0.35">
      <c r="A7093" s="116"/>
      <c r="C7093" s="116"/>
      <c r="D7093" s="116"/>
      <c r="M7093" s="116"/>
    </row>
    <row r="7094" spans="1:13" x14ac:dyDescent="0.35">
      <c r="A7094" s="116"/>
      <c r="C7094" s="116"/>
      <c r="D7094" s="116"/>
      <c r="M7094" s="116"/>
    </row>
    <row r="7095" spans="1:13" x14ac:dyDescent="0.35">
      <c r="A7095" s="116"/>
      <c r="C7095" s="116"/>
      <c r="D7095" s="116"/>
      <c r="M7095" s="116"/>
    </row>
    <row r="7096" spans="1:13" x14ac:dyDescent="0.35">
      <c r="A7096" s="116"/>
      <c r="C7096" s="116"/>
      <c r="D7096" s="116"/>
      <c r="M7096" s="116"/>
    </row>
    <row r="7097" spans="1:13" x14ac:dyDescent="0.35">
      <c r="A7097" s="116"/>
      <c r="C7097" s="116"/>
      <c r="D7097" s="116"/>
      <c r="M7097" s="116"/>
    </row>
    <row r="7098" spans="1:13" x14ac:dyDescent="0.35">
      <c r="A7098" s="116"/>
      <c r="C7098" s="116"/>
      <c r="D7098" s="116"/>
      <c r="M7098" s="116"/>
    </row>
    <row r="7099" spans="1:13" x14ac:dyDescent="0.35">
      <c r="A7099" s="116"/>
      <c r="C7099" s="116"/>
      <c r="D7099" s="116"/>
      <c r="M7099" s="116"/>
    </row>
    <row r="7100" spans="1:13" x14ac:dyDescent="0.35">
      <c r="A7100" s="116"/>
      <c r="C7100" s="116"/>
      <c r="D7100" s="116"/>
      <c r="M7100" s="116"/>
    </row>
    <row r="7101" spans="1:13" x14ac:dyDescent="0.35">
      <c r="A7101" s="116"/>
      <c r="C7101" s="116"/>
      <c r="D7101" s="116"/>
      <c r="M7101" s="116"/>
    </row>
    <row r="7102" spans="1:13" x14ac:dyDescent="0.35">
      <c r="A7102" s="116"/>
      <c r="C7102" s="116"/>
      <c r="D7102" s="116"/>
      <c r="M7102" s="116"/>
    </row>
    <row r="7103" spans="1:13" x14ac:dyDescent="0.35">
      <c r="A7103" s="116"/>
      <c r="C7103" s="116"/>
      <c r="D7103" s="116"/>
      <c r="M7103" s="116"/>
    </row>
    <row r="7104" spans="1:13" x14ac:dyDescent="0.35">
      <c r="A7104" s="116"/>
      <c r="C7104" s="116"/>
      <c r="D7104" s="116"/>
      <c r="M7104" s="116"/>
    </row>
    <row r="7105" spans="1:13" x14ac:dyDescent="0.35">
      <c r="A7105" s="116"/>
      <c r="C7105" s="116"/>
      <c r="D7105" s="116"/>
      <c r="M7105" s="116"/>
    </row>
    <row r="7106" spans="1:13" x14ac:dyDescent="0.35">
      <c r="A7106" s="116"/>
      <c r="C7106" s="116"/>
      <c r="D7106" s="116"/>
      <c r="M7106" s="116"/>
    </row>
    <row r="7107" spans="1:13" x14ac:dyDescent="0.35">
      <c r="A7107" s="116"/>
      <c r="C7107" s="116"/>
      <c r="D7107" s="116"/>
      <c r="M7107" s="116"/>
    </row>
    <row r="7108" spans="1:13" x14ac:dyDescent="0.35">
      <c r="A7108" s="116"/>
      <c r="C7108" s="116"/>
      <c r="D7108" s="116"/>
      <c r="M7108" s="116"/>
    </row>
    <row r="7109" spans="1:13" x14ac:dyDescent="0.35">
      <c r="A7109" s="116"/>
      <c r="C7109" s="116"/>
      <c r="D7109" s="116"/>
      <c r="M7109" s="116"/>
    </row>
    <row r="7110" spans="1:13" x14ac:dyDescent="0.35">
      <c r="A7110" s="116"/>
      <c r="C7110" s="116"/>
      <c r="D7110" s="116"/>
      <c r="M7110" s="116"/>
    </row>
    <row r="7111" spans="1:13" x14ac:dyDescent="0.35">
      <c r="A7111" s="116"/>
      <c r="C7111" s="116"/>
      <c r="D7111" s="116"/>
      <c r="M7111" s="116"/>
    </row>
    <row r="7112" spans="1:13" x14ac:dyDescent="0.35">
      <c r="A7112" s="116"/>
      <c r="C7112" s="116"/>
      <c r="D7112" s="116"/>
      <c r="M7112" s="116"/>
    </row>
    <row r="7113" spans="1:13" x14ac:dyDescent="0.35">
      <c r="A7113" s="116"/>
      <c r="C7113" s="116"/>
      <c r="D7113" s="116"/>
      <c r="M7113" s="116"/>
    </row>
    <row r="7114" spans="1:13" x14ac:dyDescent="0.35">
      <c r="A7114" s="116"/>
      <c r="C7114" s="116"/>
      <c r="D7114" s="116"/>
      <c r="M7114" s="116"/>
    </row>
    <row r="7115" spans="1:13" x14ac:dyDescent="0.35">
      <c r="A7115" s="116"/>
      <c r="C7115" s="116"/>
      <c r="D7115" s="116"/>
      <c r="M7115" s="116"/>
    </row>
    <row r="7116" spans="1:13" x14ac:dyDescent="0.35">
      <c r="A7116" s="116"/>
      <c r="C7116" s="116"/>
      <c r="D7116" s="116"/>
      <c r="M7116" s="116"/>
    </row>
    <row r="7117" spans="1:13" x14ac:dyDescent="0.35">
      <c r="A7117" s="116"/>
      <c r="C7117" s="116"/>
      <c r="D7117" s="116"/>
      <c r="M7117" s="116"/>
    </row>
    <row r="7118" spans="1:13" x14ac:dyDescent="0.35">
      <c r="A7118" s="116"/>
      <c r="C7118" s="116"/>
      <c r="D7118" s="116"/>
      <c r="M7118" s="116"/>
    </row>
    <row r="7119" spans="1:13" x14ac:dyDescent="0.35">
      <c r="A7119" s="116"/>
      <c r="C7119" s="116"/>
      <c r="D7119" s="116"/>
      <c r="M7119" s="116"/>
    </row>
    <row r="7120" spans="1:13" x14ac:dyDescent="0.35">
      <c r="A7120" s="116"/>
      <c r="C7120" s="116"/>
      <c r="D7120" s="116"/>
      <c r="M7120" s="116"/>
    </row>
    <row r="7121" spans="1:13" x14ac:dyDescent="0.35">
      <c r="A7121" s="116"/>
      <c r="C7121" s="116"/>
      <c r="D7121" s="116"/>
      <c r="M7121" s="116"/>
    </row>
    <row r="7122" spans="1:13" x14ac:dyDescent="0.35">
      <c r="A7122" s="116"/>
      <c r="C7122" s="116"/>
      <c r="D7122" s="116"/>
      <c r="M7122" s="116"/>
    </row>
    <row r="7123" spans="1:13" x14ac:dyDescent="0.35">
      <c r="A7123" s="116"/>
      <c r="C7123" s="116"/>
      <c r="D7123" s="116"/>
      <c r="M7123" s="116"/>
    </row>
    <row r="7124" spans="1:13" x14ac:dyDescent="0.35">
      <c r="A7124" s="116"/>
      <c r="C7124" s="116"/>
      <c r="D7124" s="116"/>
      <c r="M7124" s="116"/>
    </row>
    <row r="7125" spans="1:13" x14ac:dyDescent="0.35">
      <c r="A7125" s="116"/>
      <c r="C7125" s="116"/>
      <c r="D7125" s="116"/>
      <c r="M7125" s="116"/>
    </row>
    <row r="7126" spans="1:13" x14ac:dyDescent="0.35">
      <c r="A7126" s="116"/>
      <c r="C7126" s="116"/>
      <c r="D7126" s="116"/>
      <c r="M7126" s="116"/>
    </row>
    <row r="7127" spans="1:13" x14ac:dyDescent="0.35">
      <c r="A7127" s="116"/>
      <c r="C7127" s="116"/>
      <c r="D7127" s="116"/>
      <c r="M7127" s="116"/>
    </row>
    <row r="7128" spans="1:13" x14ac:dyDescent="0.35">
      <c r="A7128" s="116"/>
      <c r="C7128" s="116"/>
      <c r="D7128" s="116"/>
      <c r="M7128" s="116"/>
    </row>
    <row r="7129" spans="1:13" x14ac:dyDescent="0.35">
      <c r="A7129" s="116"/>
      <c r="C7129" s="116"/>
      <c r="D7129" s="116"/>
      <c r="M7129" s="116"/>
    </row>
    <row r="7130" spans="1:13" x14ac:dyDescent="0.35">
      <c r="A7130" s="116"/>
      <c r="C7130" s="116"/>
      <c r="D7130" s="116"/>
      <c r="M7130" s="116"/>
    </row>
    <row r="7131" spans="1:13" x14ac:dyDescent="0.35">
      <c r="A7131" s="116"/>
      <c r="C7131" s="116"/>
      <c r="D7131" s="116"/>
      <c r="M7131" s="116"/>
    </row>
    <row r="7132" spans="1:13" x14ac:dyDescent="0.35">
      <c r="A7132" s="116"/>
      <c r="C7132" s="116"/>
      <c r="D7132" s="116"/>
      <c r="M7132" s="116"/>
    </row>
    <row r="7133" spans="1:13" x14ac:dyDescent="0.35">
      <c r="A7133" s="116"/>
      <c r="C7133" s="116"/>
      <c r="D7133" s="116"/>
      <c r="M7133" s="116"/>
    </row>
    <row r="7134" spans="1:13" x14ac:dyDescent="0.35">
      <c r="A7134" s="116"/>
      <c r="C7134" s="116"/>
      <c r="D7134" s="116"/>
      <c r="M7134" s="116"/>
    </row>
    <row r="7135" spans="1:13" x14ac:dyDescent="0.35">
      <c r="A7135" s="116"/>
      <c r="C7135" s="116"/>
      <c r="D7135" s="116"/>
      <c r="M7135" s="116"/>
    </row>
    <row r="7136" spans="1:13" x14ac:dyDescent="0.35">
      <c r="A7136" s="116"/>
      <c r="C7136" s="116"/>
      <c r="D7136" s="116"/>
      <c r="M7136" s="116"/>
    </row>
    <row r="7137" spans="1:13" x14ac:dyDescent="0.35">
      <c r="A7137" s="116"/>
      <c r="C7137" s="116"/>
      <c r="D7137" s="116"/>
      <c r="M7137" s="116"/>
    </row>
    <row r="7138" spans="1:13" x14ac:dyDescent="0.35">
      <c r="A7138" s="116"/>
      <c r="C7138" s="116"/>
      <c r="D7138" s="116"/>
      <c r="M7138" s="116"/>
    </row>
    <row r="7139" spans="1:13" x14ac:dyDescent="0.35">
      <c r="A7139" s="116"/>
      <c r="C7139" s="116"/>
      <c r="D7139" s="116"/>
      <c r="M7139" s="116"/>
    </row>
    <row r="7140" spans="1:13" x14ac:dyDescent="0.35">
      <c r="A7140" s="116"/>
      <c r="C7140" s="116"/>
      <c r="D7140" s="116"/>
      <c r="M7140" s="116"/>
    </row>
    <row r="7141" spans="1:13" x14ac:dyDescent="0.35">
      <c r="A7141" s="116"/>
      <c r="C7141" s="116"/>
      <c r="D7141" s="116"/>
      <c r="M7141" s="116"/>
    </row>
    <row r="7142" spans="1:13" x14ac:dyDescent="0.35">
      <c r="A7142" s="116"/>
      <c r="C7142" s="116"/>
      <c r="D7142" s="116"/>
      <c r="M7142" s="116"/>
    </row>
    <row r="7143" spans="1:13" x14ac:dyDescent="0.35">
      <c r="A7143" s="116"/>
      <c r="C7143" s="116"/>
      <c r="D7143" s="116"/>
      <c r="M7143" s="116"/>
    </row>
    <row r="7144" spans="1:13" x14ac:dyDescent="0.35">
      <c r="A7144" s="116"/>
      <c r="C7144" s="116"/>
      <c r="D7144" s="116"/>
      <c r="M7144" s="116"/>
    </row>
    <row r="7145" spans="1:13" x14ac:dyDescent="0.35">
      <c r="A7145" s="116"/>
      <c r="C7145" s="116"/>
      <c r="D7145" s="116"/>
      <c r="M7145" s="116"/>
    </row>
    <row r="7146" spans="1:13" x14ac:dyDescent="0.35">
      <c r="A7146" s="116"/>
      <c r="C7146" s="116"/>
      <c r="D7146" s="116"/>
      <c r="M7146" s="116"/>
    </row>
    <row r="7147" spans="1:13" x14ac:dyDescent="0.35">
      <c r="A7147" s="116"/>
      <c r="C7147" s="116"/>
      <c r="D7147" s="116"/>
      <c r="M7147" s="116"/>
    </row>
    <row r="7148" spans="1:13" x14ac:dyDescent="0.35">
      <c r="A7148" s="116"/>
      <c r="C7148" s="116"/>
      <c r="D7148" s="116"/>
      <c r="M7148" s="116"/>
    </row>
    <row r="7149" spans="1:13" x14ac:dyDescent="0.35">
      <c r="A7149" s="116"/>
      <c r="C7149" s="116"/>
      <c r="D7149" s="116"/>
      <c r="M7149" s="116"/>
    </row>
    <row r="7150" spans="1:13" x14ac:dyDescent="0.35">
      <c r="A7150" s="116"/>
      <c r="C7150" s="116"/>
      <c r="D7150" s="116"/>
      <c r="M7150" s="116"/>
    </row>
    <row r="7151" spans="1:13" x14ac:dyDescent="0.35">
      <c r="A7151" s="116"/>
      <c r="C7151" s="116"/>
      <c r="D7151" s="116"/>
      <c r="M7151" s="116"/>
    </row>
    <row r="7152" spans="1:13" x14ac:dyDescent="0.35">
      <c r="A7152" s="116"/>
      <c r="C7152" s="116"/>
      <c r="D7152" s="116"/>
      <c r="M7152" s="116"/>
    </row>
    <row r="7153" spans="1:13" x14ac:dyDescent="0.35">
      <c r="A7153" s="116"/>
      <c r="C7153" s="116"/>
      <c r="D7153" s="116"/>
      <c r="M7153" s="116"/>
    </row>
    <row r="7154" spans="1:13" x14ac:dyDescent="0.35">
      <c r="A7154" s="116"/>
      <c r="C7154" s="116"/>
      <c r="D7154" s="116"/>
      <c r="M7154" s="116"/>
    </row>
    <row r="7155" spans="1:13" x14ac:dyDescent="0.35">
      <c r="A7155" s="116"/>
      <c r="C7155" s="116"/>
      <c r="D7155" s="116"/>
      <c r="M7155" s="116"/>
    </row>
    <row r="7156" spans="1:13" x14ac:dyDescent="0.35">
      <c r="A7156" s="116"/>
      <c r="C7156" s="116"/>
      <c r="D7156" s="116"/>
      <c r="M7156" s="116"/>
    </row>
    <row r="7157" spans="1:13" x14ac:dyDescent="0.35">
      <c r="A7157" s="116"/>
      <c r="C7157" s="116"/>
      <c r="D7157" s="116"/>
      <c r="M7157" s="116"/>
    </row>
    <row r="7158" spans="1:13" x14ac:dyDescent="0.35">
      <c r="A7158" s="116"/>
      <c r="C7158" s="116"/>
      <c r="D7158" s="116"/>
      <c r="M7158" s="116"/>
    </row>
    <row r="7159" spans="1:13" x14ac:dyDescent="0.35">
      <c r="A7159" s="116"/>
      <c r="C7159" s="116"/>
      <c r="D7159" s="116"/>
      <c r="M7159" s="116"/>
    </row>
    <row r="7160" spans="1:13" x14ac:dyDescent="0.35">
      <c r="A7160" s="116"/>
      <c r="C7160" s="116"/>
      <c r="D7160" s="116"/>
      <c r="M7160" s="116"/>
    </row>
    <row r="7161" spans="1:13" x14ac:dyDescent="0.35">
      <c r="A7161" s="116"/>
      <c r="C7161" s="116"/>
      <c r="D7161" s="116"/>
      <c r="M7161" s="116"/>
    </row>
    <row r="7162" spans="1:13" x14ac:dyDescent="0.35">
      <c r="A7162" s="116"/>
      <c r="C7162" s="116"/>
      <c r="D7162" s="116"/>
      <c r="M7162" s="116"/>
    </row>
    <row r="7163" spans="1:13" x14ac:dyDescent="0.35">
      <c r="A7163" s="116"/>
      <c r="C7163" s="116"/>
      <c r="D7163" s="116"/>
      <c r="M7163" s="116"/>
    </row>
    <row r="7164" spans="1:13" x14ac:dyDescent="0.35">
      <c r="A7164" s="116"/>
      <c r="C7164" s="116"/>
      <c r="D7164" s="116"/>
      <c r="M7164" s="116"/>
    </row>
    <row r="7165" spans="1:13" x14ac:dyDescent="0.35">
      <c r="A7165" s="116"/>
      <c r="C7165" s="116"/>
      <c r="D7165" s="116"/>
      <c r="M7165" s="116"/>
    </row>
    <row r="7166" spans="1:13" x14ac:dyDescent="0.35">
      <c r="A7166" s="116"/>
      <c r="C7166" s="116"/>
      <c r="D7166" s="116"/>
      <c r="M7166" s="116"/>
    </row>
    <row r="7167" spans="1:13" x14ac:dyDescent="0.35">
      <c r="A7167" s="116"/>
      <c r="C7167" s="116"/>
      <c r="D7167" s="116"/>
      <c r="M7167" s="116"/>
    </row>
    <row r="7168" spans="1:13" x14ac:dyDescent="0.35">
      <c r="A7168" s="116"/>
      <c r="C7168" s="116"/>
      <c r="D7168" s="116"/>
      <c r="M7168" s="116"/>
    </row>
    <row r="7169" spans="1:13" x14ac:dyDescent="0.35">
      <c r="A7169" s="116"/>
      <c r="C7169" s="116"/>
      <c r="D7169" s="116"/>
      <c r="M7169" s="116"/>
    </row>
    <row r="7170" spans="1:13" x14ac:dyDescent="0.35">
      <c r="A7170" s="116"/>
      <c r="C7170" s="116"/>
      <c r="D7170" s="116"/>
      <c r="M7170" s="116"/>
    </row>
    <row r="7171" spans="1:13" x14ac:dyDescent="0.35">
      <c r="A7171" s="116"/>
      <c r="C7171" s="116"/>
      <c r="D7171" s="116"/>
      <c r="M7171" s="116"/>
    </row>
    <row r="7172" spans="1:13" x14ac:dyDescent="0.35">
      <c r="A7172" s="116"/>
      <c r="C7172" s="116"/>
      <c r="D7172" s="116"/>
      <c r="M7172" s="116"/>
    </row>
    <row r="7173" spans="1:13" x14ac:dyDescent="0.35">
      <c r="A7173" s="116"/>
      <c r="C7173" s="116"/>
      <c r="D7173" s="116"/>
      <c r="M7173" s="116"/>
    </row>
    <row r="7174" spans="1:13" x14ac:dyDescent="0.35">
      <c r="A7174" s="116"/>
      <c r="C7174" s="116"/>
      <c r="D7174" s="116"/>
      <c r="M7174" s="116"/>
    </row>
    <row r="7175" spans="1:13" x14ac:dyDescent="0.35">
      <c r="A7175" s="116"/>
      <c r="C7175" s="116"/>
      <c r="D7175" s="116"/>
      <c r="M7175" s="116"/>
    </row>
    <row r="7176" spans="1:13" x14ac:dyDescent="0.35">
      <c r="A7176" s="116"/>
      <c r="C7176" s="116"/>
      <c r="D7176" s="116"/>
      <c r="M7176" s="116"/>
    </row>
    <row r="7177" spans="1:13" x14ac:dyDescent="0.35">
      <c r="A7177" s="116"/>
      <c r="C7177" s="116"/>
      <c r="D7177" s="116"/>
      <c r="M7177" s="116"/>
    </row>
    <row r="7178" spans="1:13" x14ac:dyDescent="0.35">
      <c r="A7178" s="116"/>
      <c r="C7178" s="116"/>
      <c r="D7178" s="116"/>
      <c r="M7178" s="116"/>
    </row>
    <row r="7179" spans="1:13" x14ac:dyDescent="0.35">
      <c r="A7179" s="116"/>
      <c r="C7179" s="116"/>
      <c r="D7179" s="116"/>
      <c r="M7179" s="116"/>
    </row>
    <row r="7180" spans="1:13" x14ac:dyDescent="0.35">
      <c r="A7180" s="116"/>
      <c r="C7180" s="116"/>
      <c r="D7180" s="116"/>
      <c r="M7180" s="116"/>
    </row>
    <row r="7181" spans="1:13" x14ac:dyDescent="0.35">
      <c r="A7181" s="116"/>
      <c r="C7181" s="116"/>
      <c r="D7181" s="116"/>
      <c r="M7181" s="116"/>
    </row>
    <row r="7182" spans="1:13" x14ac:dyDescent="0.35">
      <c r="A7182" s="116"/>
      <c r="C7182" s="116"/>
      <c r="D7182" s="116"/>
      <c r="M7182" s="116"/>
    </row>
    <row r="7183" spans="1:13" x14ac:dyDescent="0.35">
      <c r="A7183" s="116"/>
      <c r="C7183" s="116"/>
      <c r="D7183" s="116"/>
      <c r="M7183" s="116"/>
    </row>
    <row r="7184" spans="1:13" x14ac:dyDescent="0.35">
      <c r="A7184" s="116"/>
      <c r="C7184" s="116"/>
      <c r="D7184" s="116"/>
      <c r="M7184" s="116"/>
    </row>
    <row r="7185" spans="1:13" x14ac:dyDescent="0.35">
      <c r="A7185" s="116"/>
      <c r="C7185" s="116"/>
      <c r="D7185" s="116"/>
      <c r="M7185" s="116"/>
    </row>
    <row r="7186" spans="1:13" x14ac:dyDescent="0.35">
      <c r="A7186" s="116"/>
      <c r="C7186" s="116"/>
      <c r="D7186" s="116"/>
      <c r="M7186" s="116"/>
    </row>
    <row r="7187" spans="1:13" x14ac:dyDescent="0.35">
      <c r="A7187" s="116"/>
      <c r="C7187" s="116"/>
      <c r="D7187" s="116"/>
      <c r="M7187" s="116"/>
    </row>
    <row r="7188" spans="1:13" x14ac:dyDescent="0.35">
      <c r="A7188" s="116"/>
      <c r="C7188" s="116"/>
      <c r="D7188" s="116"/>
      <c r="M7188" s="116"/>
    </row>
    <row r="7189" spans="1:13" x14ac:dyDescent="0.35">
      <c r="A7189" s="116"/>
      <c r="C7189" s="116"/>
      <c r="D7189" s="116"/>
      <c r="M7189" s="116"/>
    </row>
    <row r="7190" spans="1:13" x14ac:dyDescent="0.35">
      <c r="A7190" s="116"/>
      <c r="C7190" s="116"/>
      <c r="D7190" s="116"/>
      <c r="M7190" s="116"/>
    </row>
    <row r="7191" spans="1:13" x14ac:dyDescent="0.35">
      <c r="A7191" s="116"/>
      <c r="C7191" s="116"/>
      <c r="D7191" s="116"/>
      <c r="M7191" s="116"/>
    </row>
    <row r="7192" spans="1:13" x14ac:dyDescent="0.35">
      <c r="A7192" s="116"/>
      <c r="C7192" s="116"/>
      <c r="D7192" s="116"/>
      <c r="M7192" s="116"/>
    </row>
    <row r="7193" spans="1:13" x14ac:dyDescent="0.35">
      <c r="A7193" s="116"/>
      <c r="C7193" s="116"/>
      <c r="D7193" s="116"/>
      <c r="M7193" s="116"/>
    </row>
    <row r="7194" spans="1:13" x14ac:dyDescent="0.35">
      <c r="A7194" s="116"/>
      <c r="C7194" s="116"/>
      <c r="D7194" s="116"/>
      <c r="M7194" s="116"/>
    </row>
    <row r="7195" spans="1:13" x14ac:dyDescent="0.35">
      <c r="A7195" s="116"/>
      <c r="C7195" s="116"/>
      <c r="D7195" s="116"/>
      <c r="M7195" s="116"/>
    </row>
    <row r="7196" spans="1:13" x14ac:dyDescent="0.35">
      <c r="A7196" s="116"/>
      <c r="C7196" s="116"/>
      <c r="D7196" s="116"/>
      <c r="M7196" s="116"/>
    </row>
    <row r="7197" spans="1:13" x14ac:dyDescent="0.35">
      <c r="A7197" s="116"/>
      <c r="C7197" s="116"/>
      <c r="D7197" s="116"/>
      <c r="M7197" s="116"/>
    </row>
    <row r="7198" spans="1:13" x14ac:dyDescent="0.35">
      <c r="A7198" s="116"/>
      <c r="C7198" s="116"/>
      <c r="D7198" s="116"/>
      <c r="M7198" s="116"/>
    </row>
    <row r="7199" spans="1:13" x14ac:dyDescent="0.35">
      <c r="A7199" s="116"/>
      <c r="C7199" s="116"/>
      <c r="D7199" s="116"/>
      <c r="M7199" s="116"/>
    </row>
    <row r="7200" spans="1:13" x14ac:dyDescent="0.35">
      <c r="A7200" s="116"/>
      <c r="C7200" s="116"/>
      <c r="D7200" s="116"/>
      <c r="M7200" s="116"/>
    </row>
    <row r="7201" spans="1:13" x14ac:dyDescent="0.35">
      <c r="A7201" s="116"/>
      <c r="C7201" s="116"/>
      <c r="D7201" s="116"/>
      <c r="M7201" s="116"/>
    </row>
    <row r="7202" spans="1:13" x14ac:dyDescent="0.35">
      <c r="A7202" s="116"/>
      <c r="C7202" s="116"/>
      <c r="D7202" s="116"/>
      <c r="M7202" s="116"/>
    </row>
    <row r="7203" spans="1:13" x14ac:dyDescent="0.35">
      <c r="A7203" s="116"/>
      <c r="C7203" s="116"/>
      <c r="D7203" s="116"/>
      <c r="M7203" s="116"/>
    </row>
    <row r="7204" spans="1:13" x14ac:dyDescent="0.35">
      <c r="A7204" s="116"/>
      <c r="C7204" s="116"/>
      <c r="D7204" s="116"/>
      <c r="M7204" s="116"/>
    </row>
    <row r="7205" spans="1:13" x14ac:dyDescent="0.35">
      <c r="A7205" s="116"/>
      <c r="C7205" s="116"/>
      <c r="D7205" s="116"/>
      <c r="M7205" s="116"/>
    </row>
    <row r="7206" spans="1:13" x14ac:dyDescent="0.35">
      <c r="A7206" s="116"/>
      <c r="C7206" s="116"/>
      <c r="D7206" s="116"/>
      <c r="M7206" s="116"/>
    </row>
    <row r="7207" spans="1:13" x14ac:dyDescent="0.35">
      <c r="A7207" s="116"/>
      <c r="C7207" s="116"/>
      <c r="D7207" s="116"/>
      <c r="M7207" s="116"/>
    </row>
    <row r="7208" spans="1:13" x14ac:dyDescent="0.35">
      <c r="A7208" s="116"/>
      <c r="C7208" s="116"/>
      <c r="D7208" s="116"/>
      <c r="M7208" s="116"/>
    </row>
    <row r="7209" spans="1:13" x14ac:dyDescent="0.35">
      <c r="A7209" s="116"/>
      <c r="C7209" s="116"/>
      <c r="D7209" s="116"/>
      <c r="M7209" s="116"/>
    </row>
    <row r="7210" spans="1:13" x14ac:dyDescent="0.35">
      <c r="A7210" s="116"/>
      <c r="C7210" s="116"/>
      <c r="D7210" s="116"/>
      <c r="M7210" s="116"/>
    </row>
    <row r="7211" spans="1:13" x14ac:dyDescent="0.35">
      <c r="A7211" s="116"/>
      <c r="C7211" s="116"/>
      <c r="D7211" s="116"/>
      <c r="M7211" s="116"/>
    </row>
    <row r="7212" spans="1:13" x14ac:dyDescent="0.35">
      <c r="A7212" s="116"/>
      <c r="C7212" s="116"/>
      <c r="D7212" s="116"/>
      <c r="M7212" s="116"/>
    </row>
    <row r="7213" spans="1:13" x14ac:dyDescent="0.35">
      <c r="A7213" s="116"/>
      <c r="C7213" s="116"/>
      <c r="D7213" s="116"/>
      <c r="M7213" s="116"/>
    </row>
    <row r="7214" spans="1:13" x14ac:dyDescent="0.35">
      <c r="A7214" s="116"/>
      <c r="C7214" s="116"/>
      <c r="D7214" s="116"/>
      <c r="M7214" s="116"/>
    </row>
    <row r="7215" spans="1:13" x14ac:dyDescent="0.35">
      <c r="A7215" s="116"/>
      <c r="C7215" s="116"/>
      <c r="D7215" s="116"/>
      <c r="M7215" s="116"/>
    </row>
    <row r="7216" spans="1:13" x14ac:dyDescent="0.35">
      <c r="A7216" s="116"/>
      <c r="C7216" s="116"/>
      <c r="D7216" s="116"/>
      <c r="M7216" s="116"/>
    </row>
    <row r="7217" spans="1:13" x14ac:dyDescent="0.35">
      <c r="A7217" s="116"/>
      <c r="C7217" s="116"/>
      <c r="D7217" s="116"/>
      <c r="M7217" s="116"/>
    </row>
    <row r="7218" spans="1:13" x14ac:dyDescent="0.35">
      <c r="A7218" s="116"/>
      <c r="C7218" s="116"/>
      <c r="D7218" s="116"/>
      <c r="M7218" s="116"/>
    </row>
    <row r="7219" spans="1:13" x14ac:dyDescent="0.35">
      <c r="A7219" s="116"/>
      <c r="C7219" s="116"/>
      <c r="D7219" s="116"/>
      <c r="M7219" s="116"/>
    </row>
    <row r="7220" spans="1:13" x14ac:dyDescent="0.35">
      <c r="A7220" s="116"/>
      <c r="C7220" s="116"/>
      <c r="D7220" s="116"/>
      <c r="M7220" s="116"/>
    </row>
    <row r="7221" spans="1:13" x14ac:dyDescent="0.35">
      <c r="A7221" s="116"/>
      <c r="C7221" s="116"/>
      <c r="D7221" s="116"/>
      <c r="M7221" s="116"/>
    </row>
    <row r="7222" spans="1:13" x14ac:dyDescent="0.35">
      <c r="A7222" s="116"/>
      <c r="C7222" s="116"/>
      <c r="D7222" s="116"/>
      <c r="M7222" s="116"/>
    </row>
    <row r="7223" spans="1:13" x14ac:dyDescent="0.35">
      <c r="A7223" s="116"/>
      <c r="C7223" s="116"/>
      <c r="D7223" s="116"/>
      <c r="M7223" s="116"/>
    </row>
    <row r="7224" spans="1:13" x14ac:dyDescent="0.35">
      <c r="A7224" s="116"/>
      <c r="C7224" s="116"/>
      <c r="D7224" s="116"/>
      <c r="M7224" s="116"/>
    </row>
    <row r="7225" spans="1:13" x14ac:dyDescent="0.35">
      <c r="A7225" s="116"/>
      <c r="C7225" s="116"/>
      <c r="D7225" s="116"/>
      <c r="M7225" s="116"/>
    </row>
    <row r="7226" spans="1:13" x14ac:dyDescent="0.35">
      <c r="A7226" s="116"/>
      <c r="C7226" s="116"/>
      <c r="D7226" s="116"/>
      <c r="M7226" s="116"/>
    </row>
    <row r="7227" spans="1:13" x14ac:dyDescent="0.35">
      <c r="A7227" s="116"/>
      <c r="C7227" s="116"/>
      <c r="D7227" s="116"/>
      <c r="M7227" s="116"/>
    </row>
    <row r="7228" spans="1:13" x14ac:dyDescent="0.35">
      <c r="A7228" s="116"/>
      <c r="C7228" s="116"/>
      <c r="D7228" s="116"/>
      <c r="M7228" s="116"/>
    </row>
    <row r="7229" spans="1:13" x14ac:dyDescent="0.35">
      <c r="A7229" s="116"/>
      <c r="C7229" s="116"/>
      <c r="D7229" s="116"/>
      <c r="M7229" s="116"/>
    </row>
    <row r="7230" spans="1:13" x14ac:dyDescent="0.35">
      <c r="A7230" s="116"/>
      <c r="C7230" s="116"/>
      <c r="D7230" s="116"/>
      <c r="M7230" s="116"/>
    </row>
    <row r="7231" spans="1:13" x14ac:dyDescent="0.35">
      <c r="A7231" s="116"/>
      <c r="C7231" s="116"/>
      <c r="D7231" s="116"/>
      <c r="M7231" s="116"/>
    </row>
    <row r="7232" spans="1:13" x14ac:dyDescent="0.35">
      <c r="A7232" s="116"/>
      <c r="C7232" s="116"/>
      <c r="D7232" s="116"/>
      <c r="M7232" s="116"/>
    </row>
    <row r="7233" spans="1:13" x14ac:dyDescent="0.35">
      <c r="A7233" s="116"/>
      <c r="C7233" s="116"/>
      <c r="D7233" s="116"/>
      <c r="M7233" s="116"/>
    </row>
    <row r="7234" spans="1:13" x14ac:dyDescent="0.35">
      <c r="A7234" s="116"/>
      <c r="C7234" s="116"/>
      <c r="D7234" s="116"/>
      <c r="M7234" s="116"/>
    </row>
    <row r="7235" spans="1:13" x14ac:dyDescent="0.35">
      <c r="A7235" s="116"/>
      <c r="C7235" s="116"/>
      <c r="D7235" s="116"/>
      <c r="M7235" s="116"/>
    </row>
    <row r="7236" spans="1:13" x14ac:dyDescent="0.35">
      <c r="A7236" s="116"/>
      <c r="C7236" s="116"/>
      <c r="D7236" s="116"/>
      <c r="M7236" s="116"/>
    </row>
    <row r="7237" spans="1:13" x14ac:dyDescent="0.35">
      <c r="A7237" s="116"/>
      <c r="C7237" s="116"/>
      <c r="D7237" s="116"/>
      <c r="M7237" s="116"/>
    </row>
    <row r="7238" spans="1:13" x14ac:dyDescent="0.35">
      <c r="A7238" s="116"/>
      <c r="C7238" s="116"/>
      <c r="D7238" s="116"/>
      <c r="M7238" s="116"/>
    </row>
    <row r="7239" spans="1:13" x14ac:dyDescent="0.35">
      <c r="A7239" s="116"/>
      <c r="C7239" s="116"/>
      <c r="D7239" s="116"/>
      <c r="M7239" s="116"/>
    </row>
    <row r="7240" spans="1:13" x14ac:dyDescent="0.35">
      <c r="A7240" s="116"/>
      <c r="C7240" s="116"/>
      <c r="D7240" s="116"/>
      <c r="M7240" s="116"/>
    </row>
    <row r="7241" spans="1:13" x14ac:dyDescent="0.35">
      <c r="A7241" s="116"/>
      <c r="C7241" s="116"/>
      <c r="D7241" s="116"/>
      <c r="M7241" s="116"/>
    </row>
    <row r="7242" spans="1:13" x14ac:dyDescent="0.35">
      <c r="A7242" s="116"/>
      <c r="C7242" s="116"/>
      <c r="D7242" s="116"/>
      <c r="M7242" s="116"/>
    </row>
    <row r="7243" spans="1:13" x14ac:dyDescent="0.35">
      <c r="A7243" s="116"/>
      <c r="C7243" s="116"/>
      <c r="D7243" s="116"/>
      <c r="M7243" s="116"/>
    </row>
    <row r="7244" spans="1:13" x14ac:dyDescent="0.35">
      <c r="A7244" s="116"/>
      <c r="C7244" s="116"/>
      <c r="D7244" s="116"/>
      <c r="M7244" s="116"/>
    </row>
    <row r="7245" spans="1:13" x14ac:dyDescent="0.35">
      <c r="A7245" s="116"/>
      <c r="C7245" s="116"/>
      <c r="D7245" s="116"/>
      <c r="M7245" s="116"/>
    </row>
    <row r="7246" spans="1:13" x14ac:dyDescent="0.35">
      <c r="A7246" s="116"/>
      <c r="C7246" s="116"/>
      <c r="D7246" s="116"/>
      <c r="M7246" s="116"/>
    </row>
    <row r="7247" spans="1:13" x14ac:dyDescent="0.35">
      <c r="A7247" s="116"/>
      <c r="C7247" s="116"/>
      <c r="D7247" s="116"/>
      <c r="M7247" s="116"/>
    </row>
    <row r="7248" spans="1:13" x14ac:dyDescent="0.35">
      <c r="A7248" s="116"/>
      <c r="C7248" s="116"/>
      <c r="D7248" s="116"/>
      <c r="M7248" s="116"/>
    </row>
    <row r="7249" spans="1:13" x14ac:dyDescent="0.35">
      <c r="A7249" s="116"/>
      <c r="C7249" s="116"/>
      <c r="D7249" s="116"/>
      <c r="M7249" s="116"/>
    </row>
    <row r="7250" spans="1:13" x14ac:dyDescent="0.35">
      <c r="A7250" s="116"/>
      <c r="C7250" s="116"/>
      <c r="D7250" s="116"/>
      <c r="M7250" s="116"/>
    </row>
    <row r="7251" spans="1:13" x14ac:dyDescent="0.35">
      <c r="A7251" s="116"/>
      <c r="C7251" s="116"/>
      <c r="D7251" s="116"/>
      <c r="M7251" s="116"/>
    </row>
    <row r="7252" spans="1:13" x14ac:dyDescent="0.35">
      <c r="A7252" s="116"/>
      <c r="C7252" s="116"/>
      <c r="D7252" s="116"/>
      <c r="M7252" s="116"/>
    </row>
    <row r="7253" spans="1:13" x14ac:dyDescent="0.35">
      <c r="A7253" s="116"/>
      <c r="C7253" s="116"/>
      <c r="D7253" s="116"/>
      <c r="M7253" s="116"/>
    </row>
    <row r="7254" spans="1:13" x14ac:dyDescent="0.35">
      <c r="A7254" s="116"/>
      <c r="C7254" s="116"/>
      <c r="D7254" s="116"/>
      <c r="M7254" s="116"/>
    </row>
    <row r="7255" spans="1:13" x14ac:dyDescent="0.35">
      <c r="A7255" s="116"/>
      <c r="C7255" s="116"/>
      <c r="D7255" s="116"/>
      <c r="M7255" s="116"/>
    </row>
    <row r="7256" spans="1:13" x14ac:dyDescent="0.35">
      <c r="A7256" s="116"/>
      <c r="C7256" s="116"/>
      <c r="D7256" s="116"/>
      <c r="M7256" s="116"/>
    </row>
    <row r="7257" spans="1:13" x14ac:dyDescent="0.35">
      <c r="A7257" s="116"/>
      <c r="C7257" s="116"/>
      <c r="D7257" s="116"/>
      <c r="M7257" s="116"/>
    </row>
    <row r="7258" spans="1:13" x14ac:dyDescent="0.35">
      <c r="A7258" s="116"/>
      <c r="C7258" s="116"/>
      <c r="D7258" s="116"/>
      <c r="M7258" s="116"/>
    </row>
    <row r="7259" spans="1:13" x14ac:dyDescent="0.35">
      <c r="A7259" s="116"/>
      <c r="C7259" s="116"/>
      <c r="D7259" s="116"/>
      <c r="M7259" s="116"/>
    </row>
    <row r="7260" spans="1:13" x14ac:dyDescent="0.35">
      <c r="A7260" s="116"/>
      <c r="C7260" s="116"/>
      <c r="D7260" s="116"/>
      <c r="M7260" s="116"/>
    </row>
    <row r="7261" spans="1:13" x14ac:dyDescent="0.35">
      <c r="A7261" s="116"/>
      <c r="C7261" s="116"/>
      <c r="D7261" s="116"/>
      <c r="M7261" s="116"/>
    </row>
    <row r="7262" spans="1:13" x14ac:dyDescent="0.35">
      <c r="A7262" s="116"/>
      <c r="C7262" s="116"/>
      <c r="D7262" s="116"/>
      <c r="M7262" s="116"/>
    </row>
    <row r="7263" spans="1:13" x14ac:dyDescent="0.35">
      <c r="A7263" s="116"/>
      <c r="C7263" s="116"/>
      <c r="D7263" s="116"/>
      <c r="M7263" s="116"/>
    </row>
    <row r="7264" spans="1:13" x14ac:dyDescent="0.35">
      <c r="A7264" s="116"/>
      <c r="C7264" s="116"/>
      <c r="D7264" s="116"/>
      <c r="M7264" s="116"/>
    </row>
    <row r="7265" spans="1:13" x14ac:dyDescent="0.35">
      <c r="A7265" s="116"/>
      <c r="C7265" s="116"/>
      <c r="D7265" s="116"/>
      <c r="M7265" s="116"/>
    </row>
    <row r="7266" spans="1:13" x14ac:dyDescent="0.35">
      <c r="A7266" s="116"/>
      <c r="C7266" s="116"/>
      <c r="D7266" s="116"/>
      <c r="M7266" s="116"/>
    </row>
    <row r="7267" spans="1:13" x14ac:dyDescent="0.35">
      <c r="A7267" s="116"/>
      <c r="C7267" s="116"/>
      <c r="D7267" s="116"/>
      <c r="M7267" s="116"/>
    </row>
    <row r="7268" spans="1:13" x14ac:dyDescent="0.35">
      <c r="A7268" s="116"/>
      <c r="C7268" s="116"/>
      <c r="D7268" s="116"/>
      <c r="M7268" s="116"/>
    </row>
    <row r="7269" spans="1:13" x14ac:dyDescent="0.35">
      <c r="A7269" s="116"/>
      <c r="C7269" s="116"/>
      <c r="D7269" s="116"/>
      <c r="M7269" s="116"/>
    </row>
    <row r="7270" spans="1:13" x14ac:dyDescent="0.35">
      <c r="A7270" s="116"/>
      <c r="C7270" s="116"/>
      <c r="D7270" s="116"/>
      <c r="M7270" s="116"/>
    </row>
    <row r="7271" spans="1:13" x14ac:dyDescent="0.35">
      <c r="A7271" s="116"/>
      <c r="C7271" s="116"/>
      <c r="D7271" s="116"/>
      <c r="M7271" s="116"/>
    </row>
    <row r="7272" spans="1:13" x14ac:dyDescent="0.35">
      <c r="A7272" s="116"/>
      <c r="C7272" s="116"/>
      <c r="D7272" s="116"/>
      <c r="M7272" s="116"/>
    </row>
    <row r="7273" spans="1:13" x14ac:dyDescent="0.35">
      <c r="A7273" s="116"/>
      <c r="C7273" s="116"/>
      <c r="D7273" s="116"/>
      <c r="M7273" s="116"/>
    </row>
    <row r="7274" spans="1:13" x14ac:dyDescent="0.35">
      <c r="A7274" s="116"/>
      <c r="C7274" s="116"/>
      <c r="D7274" s="116"/>
      <c r="M7274" s="116"/>
    </row>
    <row r="7275" spans="1:13" x14ac:dyDescent="0.35">
      <c r="A7275" s="116"/>
      <c r="C7275" s="116"/>
      <c r="D7275" s="116"/>
      <c r="M7275" s="116"/>
    </row>
    <row r="7276" spans="1:13" x14ac:dyDescent="0.35">
      <c r="A7276" s="116"/>
      <c r="C7276" s="116"/>
      <c r="D7276" s="116"/>
      <c r="M7276" s="116"/>
    </row>
    <row r="7277" spans="1:13" x14ac:dyDescent="0.35">
      <c r="A7277" s="116"/>
      <c r="C7277" s="116"/>
      <c r="D7277" s="116"/>
      <c r="M7277" s="116"/>
    </row>
    <row r="7278" spans="1:13" x14ac:dyDescent="0.35">
      <c r="A7278" s="116"/>
      <c r="C7278" s="116"/>
      <c r="D7278" s="116"/>
      <c r="M7278" s="116"/>
    </row>
    <row r="7279" spans="1:13" x14ac:dyDescent="0.35">
      <c r="A7279" s="116"/>
      <c r="C7279" s="116"/>
      <c r="D7279" s="116"/>
      <c r="M7279" s="116"/>
    </row>
    <row r="7280" spans="1:13" x14ac:dyDescent="0.35">
      <c r="A7280" s="116"/>
      <c r="C7280" s="116"/>
      <c r="D7280" s="116"/>
      <c r="M7280" s="116"/>
    </row>
    <row r="7281" spans="1:13" x14ac:dyDescent="0.35">
      <c r="A7281" s="116"/>
      <c r="C7281" s="116"/>
      <c r="D7281" s="116"/>
      <c r="M7281" s="116"/>
    </row>
    <row r="7282" spans="1:13" x14ac:dyDescent="0.35">
      <c r="A7282" s="116"/>
      <c r="C7282" s="116"/>
      <c r="D7282" s="116"/>
      <c r="M7282" s="116"/>
    </row>
    <row r="7283" spans="1:13" x14ac:dyDescent="0.35">
      <c r="A7283" s="116"/>
      <c r="C7283" s="116"/>
      <c r="D7283" s="116"/>
      <c r="M7283" s="116"/>
    </row>
    <row r="7284" spans="1:13" x14ac:dyDescent="0.35">
      <c r="A7284" s="116"/>
      <c r="C7284" s="116"/>
      <c r="D7284" s="116"/>
      <c r="M7284" s="116"/>
    </row>
    <row r="7285" spans="1:13" x14ac:dyDescent="0.35">
      <c r="A7285" s="116"/>
      <c r="C7285" s="116"/>
      <c r="D7285" s="116"/>
      <c r="M7285" s="116"/>
    </row>
    <row r="7286" spans="1:13" x14ac:dyDescent="0.35">
      <c r="A7286" s="116"/>
      <c r="C7286" s="116"/>
      <c r="D7286" s="116"/>
      <c r="M7286" s="116"/>
    </row>
    <row r="7287" spans="1:13" x14ac:dyDescent="0.35">
      <c r="A7287" s="116"/>
      <c r="C7287" s="116"/>
      <c r="D7287" s="116"/>
      <c r="M7287" s="116"/>
    </row>
    <row r="7288" spans="1:13" x14ac:dyDescent="0.35">
      <c r="A7288" s="116"/>
      <c r="C7288" s="116"/>
      <c r="D7288" s="116"/>
      <c r="M7288" s="116"/>
    </row>
    <row r="7289" spans="1:13" x14ac:dyDescent="0.35">
      <c r="A7289" s="116"/>
      <c r="C7289" s="116"/>
      <c r="D7289" s="116"/>
      <c r="M7289" s="116"/>
    </row>
    <row r="7290" spans="1:13" x14ac:dyDescent="0.35">
      <c r="A7290" s="116"/>
      <c r="C7290" s="116"/>
      <c r="D7290" s="116"/>
      <c r="M7290" s="116"/>
    </row>
    <row r="7291" spans="1:13" x14ac:dyDescent="0.35">
      <c r="A7291" s="116"/>
      <c r="C7291" s="116"/>
      <c r="D7291" s="116"/>
      <c r="M7291" s="116"/>
    </row>
    <row r="7292" spans="1:13" x14ac:dyDescent="0.35">
      <c r="A7292" s="116"/>
      <c r="C7292" s="116"/>
      <c r="D7292" s="116"/>
      <c r="M7292" s="116"/>
    </row>
    <row r="7293" spans="1:13" x14ac:dyDescent="0.35">
      <c r="A7293" s="116"/>
      <c r="C7293" s="116"/>
      <c r="D7293" s="116"/>
      <c r="M7293" s="116"/>
    </row>
    <row r="7294" spans="1:13" x14ac:dyDescent="0.35">
      <c r="A7294" s="116"/>
      <c r="C7294" s="116"/>
      <c r="D7294" s="116"/>
      <c r="M7294" s="116"/>
    </row>
    <row r="7295" spans="1:13" x14ac:dyDescent="0.35">
      <c r="A7295" s="116"/>
      <c r="C7295" s="116"/>
      <c r="D7295" s="116"/>
      <c r="M7295" s="116"/>
    </row>
    <row r="7296" spans="1:13" x14ac:dyDescent="0.35">
      <c r="A7296" s="116"/>
      <c r="C7296" s="116"/>
      <c r="D7296" s="116"/>
      <c r="M7296" s="116"/>
    </row>
    <row r="7297" spans="1:13" x14ac:dyDescent="0.35">
      <c r="A7297" s="116"/>
      <c r="C7297" s="116"/>
      <c r="D7297" s="116"/>
      <c r="M7297" s="116"/>
    </row>
    <row r="7298" spans="1:13" x14ac:dyDescent="0.35">
      <c r="A7298" s="116"/>
      <c r="C7298" s="116"/>
      <c r="D7298" s="116"/>
      <c r="M7298" s="116"/>
    </row>
    <row r="7299" spans="1:13" x14ac:dyDescent="0.35">
      <c r="A7299" s="116"/>
      <c r="C7299" s="116"/>
      <c r="D7299" s="116"/>
      <c r="M7299" s="116"/>
    </row>
    <row r="7300" spans="1:13" x14ac:dyDescent="0.35">
      <c r="A7300" s="116"/>
      <c r="C7300" s="116"/>
      <c r="D7300" s="116"/>
      <c r="M7300" s="116"/>
    </row>
    <row r="7301" spans="1:13" x14ac:dyDescent="0.35">
      <c r="A7301" s="116"/>
      <c r="C7301" s="116"/>
      <c r="D7301" s="116"/>
      <c r="M7301" s="116"/>
    </row>
    <row r="7302" spans="1:13" x14ac:dyDescent="0.35">
      <c r="A7302" s="116"/>
      <c r="C7302" s="116"/>
      <c r="D7302" s="116"/>
      <c r="M7302" s="116"/>
    </row>
    <row r="7303" spans="1:13" x14ac:dyDescent="0.35">
      <c r="A7303" s="116"/>
      <c r="C7303" s="116"/>
      <c r="D7303" s="116"/>
      <c r="M7303" s="116"/>
    </row>
    <row r="7304" spans="1:13" x14ac:dyDescent="0.35">
      <c r="A7304" s="116"/>
      <c r="C7304" s="116"/>
      <c r="D7304" s="116"/>
      <c r="M7304" s="116"/>
    </row>
    <row r="7305" spans="1:13" x14ac:dyDescent="0.35">
      <c r="A7305" s="116"/>
      <c r="C7305" s="116"/>
      <c r="D7305" s="116"/>
      <c r="M7305" s="116"/>
    </row>
    <row r="7306" spans="1:13" x14ac:dyDescent="0.35">
      <c r="A7306" s="116"/>
      <c r="C7306" s="116"/>
      <c r="D7306" s="116"/>
      <c r="M7306" s="116"/>
    </row>
    <row r="7307" spans="1:13" x14ac:dyDescent="0.35">
      <c r="A7307" s="116"/>
      <c r="C7307" s="116"/>
      <c r="D7307" s="116"/>
      <c r="M7307" s="116"/>
    </row>
    <row r="7308" spans="1:13" x14ac:dyDescent="0.35">
      <c r="A7308" s="116"/>
      <c r="C7308" s="116"/>
      <c r="D7308" s="116"/>
      <c r="M7308" s="116"/>
    </row>
    <row r="7309" spans="1:13" x14ac:dyDescent="0.35">
      <c r="A7309" s="116"/>
      <c r="C7309" s="116"/>
      <c r="D7309" s="116"/>
      <c r="M7309" s="116"/>
    </row>
    <row r="7310" spans="1:13" x14ac:dyDescent="0.35">
      <c r="A7310" s="116"/>
      <c r="C7310" s="116"/>
      <c r="D7310" s="116"/>
      <c r="M7310" s="116"/>
    </row>
    <row r="7311" spans="1:13" x14ac:dyDescent="0.35">
      <c r="A7311" s="116"/>
      <c r="C7311" s="116"/>
      <c r="D7311" s="116"/>
      <c r="M7311" s="116"/>
    </row>
    <row r="7312" spans="1:13" x14ac:dyDescent="0.35">
      <c r="A7312" s="116"/>
      <c r="C7312" s="116"/>
      <c r="D7312" s="116"/>
      <c r="M7312" s="116"/>
    </row>
    <row r="7313" spans="1:13" x14ac:dyDescent="0.35">
      <c r="A7313" s="116"/>
      <c r="C7313" s="116"/>
      <c r="D7313" s="116"/>
      <c r="M7313" s="116"/>
    </row>
    <row r="7314" spans="1:13" x14ac:dyDescent="0.35">
      <c r="A7314" s="116"/>
      <c r="C7314" s="116"/>
      <c r="D7314" s="116"/>
      <c r="M7314" s="116"/>
    </row>
    <row r="7315" spans="1:13" x14ac:dyDescent="0.35">
      <c r="A7315" s="116"/>
      <c r="C7315" s="116"/>
      <c r="D7315" s="116"/>
      <c r="M7315" s="116"/>
    </row>
    <row r="7316" spans="1:13" x14ac:dyDescent="0.35">
      <c r="A7316" s="116"/>
      <c r="C7316" s="116"/>
      <c r="D7316" s="116"/>
      <c r="M7316" s="116"/>
    </row>
    <row r="7317" spans="1:13" x14ac:dyDescent="0.35">
      <c r="A7317" s="116"/>
      <c r="C7317" s="116"/>
      <c r="D7317" s="116"/>
      <c r="M7317" s="116"/>
    </row>
    <row r="7318" spans="1:13" x14ac:dyDescent="0.35">
      <c r="A7318" s="116"/>
      <c r="C7318" s="116"/>
      <c r="D7318" s="116"/>
      <c r="M7318" s="116"/>
    </row>
    <row r="7319" spans="1:13" x14ac:dyDescent="0.35">
      <c r="A7319" s="116"/>
      <c r="C7319" s="116"/>
      <c r="D7319" s="116"/>
      <c r="M7319" s="116"/>
    </row>
    <row r="7320" spans="1:13" x14ac:dyDescent="0.35">
      <c r="A7320" s="116"/>
      <c r="C7320" s="116"/>
      <c r="D7320" s="116"/>
      <c r="M7320" s="116"/>
    </row>
    <row r="7321" spans="1:13" x14ac:dyDescent="0.35">
      <c r="A7321" s="116"/>
      <c r="C7321" s="116"/>
      <c r="D7321" s="116"/>
      <c r="M7321" s="116"/>
    </row>
    <row r="7322" spans="1:13" x14ac:dyDescent="0.35">
      <c r="A7322" s="116"/>
      <c r="C7322" s="116"/>
      <c r="D7322" s="116"/>
      <c r="M7322" s="116"/>
    </row>
    <row r="7323" spans="1:13" x14ac:dyDescent="0.35">
      <c r="A7323" s="116"/>
      <c r="C7323" s="116"/>
      <c r="D7323" s="116"/>
      <c r="M7323" s="116"/>
    </row>
    <row r="7324" spans="1:13" x14ac:dyDescent="0.35">
      <c r="A7324" s="116"/>
      <c r="C7324" s="116"/>
      <c r="D7324" s="116"/>
      <c r="M7324" s="116"/>
    </row>
    <row r="7325" spans="1:13" x14ac:dyDescent="0.35">
      <c r="A7325" s="116"/>
      <c r="C7325" s="116"/>
      <c r="D7325" s="116"/>
      <c r="M7325" s="116"/>
    </row>
    <row r="7326" spans="1:13" x14ac:dyDescent="0.35">
      <c r="A7326" s="116"/>
      <c r="C7326" s="116"/>
      <c r="D7326" s="116"/>
      <c r="M7326" s="116"/>
    </row>
    <row r="7327" spans="1:13" x14ac:dyDescent="0.35">
      <c r="A7327" s="116"/>
      <c r="C7327" s="116"/>
      <c r="D7327" s="116"/>
      <c r="M7327" s="116"/>
    </row>
    <row r="7328" spans="1:13" x14ac:dyDescent="0.35">
      <c r="A7328" s="116"/>
      <c r="C7328" s="116"/>
      <c r="D7328" s="116"/>
      <c r="M7328" s="116"/>
    </row>
    <row r="7329" spans="1:13" x14ac:dyDescent="0.35">
      <c r="A7329" s="116"/>
      <c r="C7329" s="116"/>
      <c r="D7329" s="116"/>
      <c r="M7329" s="116"/>
    </row>
    <row r="7330" spans="1:13" x14ac:dyDescent="0.35">
      <c r="A7330" s="116"/>
      <c r="C7330" s="116"/>
      <c r="D7330" s="116"/>
      <c r="M7330" s="116"/>
    </row>
    <row r="7331" spans="1:13" x14ac:dyDescent="0.35">
      <c r="A7331" s="116"/>
      <c r="C7331" s="116"/>
      <c r="D7331" s="116"/>
      <c r="M7331" s="116"/>
    </row>
    <row r="7332" spans="1:13" x14ac:dyDescent="0.35">
      <c r="A7332" s="116"/>
      <c r="C7332" s="116"/>
      <c r="D7332" s="116"/>
      <c r="M7332" s="116"/>
    </row>
    <row r="7333" spans="1:13" x14ac:dyDescent="0.35">
      <c r="A7333" s="116"/>
      <c r="C7333" s="116"/>
      <c r="D7333" s="116"/>
      <c r="M7333" s="116"/>
    </row>
    <row r="7334" spans="1:13" x14ac:dyDescent="0.35">
      <c r="A7334" s="116"/>
      <c r="C7334" s="116"/>
      <c r="D7334" s="116"/>
      <c r="M7334" s="116"/>
    </row>
    <row r="7335" spans="1:13" x14ac:dyDescent="0.35">
      <c r="A7335" s="116"/>
      <c r="C7335" s="116"/>
      <c r="D7335" s="116"/>
      <c r="M7335" s="116"/>
    </row>
    <row r="7336" spans="1:13" x14ac:dyDescent="0.35">
      <c r="A7336" s="116"/>
      <c r="C7336" s="116"/>
      <c r="D7336" s="116"/>
      <c r="M7336" s="116"/>
    </row>
    <row r="7337" spans="1:13" x14ac:dyDescent="0.35">
      <c r="A7337" s="116"/>
      <c r="C7337" s="116"/>
      <c r="D7337" s="116"/>
      <c r="M7337" s="116"/>
    </row>
    <row r="7338" spans="1:13" x14ac:dyDescent="0.35">
      <c r="A7338" s="116"/>
      <c r="C7338" s="116"/>
      <c r="D7338" s="116"/>
      <c r="M7338" s="116"/>
    </row>
    <row r="7339" spans="1:13" x14ac:dyDescent="0.35">
      <c r="A7339" s="116"/>
      <c r="C7339" s="116"/>
      <c r="D7339" s="116"/>
      <c r="M7339" s="116"/>
    </row>
    <row r="7340" spans="1:13" x14ac:dyDescent="0.35">
      <c r="A7340" s="116"/>
      <c r="C7340" s="116"/>
      <c r="D7340" s="116"/>
      <c r="M7340" s="116"/>
    </row>
    <row r="7341" spans="1:13" x14ac:dyDescent="0.35">
      <c r="A7341" s="116"/>
      <c r="C7341" s="116"/>
      <c r="D7341" s="116"/>
      <c r="M7341" s="116"/>
    </row>
    <row r="7342" spans="1:13" x14ac:dyDescent="0.35">
      <c r="A7342" s="116"/>
      <c r="C7342" s="116"/>
      <c r="D7342" s="116"/>
      <c r="M7342" s="116"/>
    </row>
    <row r="7343" spans="1:13" x14ac:dyDescent="0.35">
      <c r="A7343" s="116"/>
      <c r="C7343" s="116"/>
      <c r="D7343" s="116"/>
      <c r="M7343" s="116"/>
    </row>
    <row r="7344" spans="1:13" x14ac:dyDescent="0.35">
      <c r="A7344" s="116"/>
      <c r="C7344" s="116"/>
      <c r="D7344" s="116"/>
      <c r="M7344" s="116"/>
    </row>
    <row r="7345" spans="1:13" x14ac:dyDescent="0.35">
      <c r="A7345" s="116"/>
      <c r="C7345" s="116"/>
      <c r="D7345" s="116"/>
      <c r="M7345" s="116"/>
    </row>
    <row r="7346" spans="1:13" x14ac:dyDescent="0.35">
      <c r="A7346" s="116"/>
      <c r="C7346" s="116"/>
      <c r="D7346" s="116"/>
      <c r="M7346" s="116"/>
    </row>
    <row r="7347" spans="1:13" x14ac:dyDescent="0.35">
      <c r="A7347" s="116"/>
      <c r="C7347" s="116"/>
      <c r="D7347" s="116"/>
      <c r="M7347" s="116"/>
    </row>
    <row r="7348" spans="1:13" x14ac:dyDescent="0.35">
      <c r="A7348" s="116"/>
      <c r="C7348" s="116"/>
      <c r="D7348" s="116"/>
      <c r="M7348" s="116"/>
    </row>
    <row r="7349" spans="1:13" x14ac:dyDescent="0.35">
      <c r="A7349" s="116"/>
      <c r="C7349" s="116"/>
      <c r="D7349" s="116"/>
      <c r="M7349" s="116"/>
    </row>
    <row r="7350" spans="1:13" x14ac:dyDescent="0.35">
      <c r="A7350" s="116"/>
      <c r="C7350" s="116"/>
      <c r="D7350" s="116"/>
      <c r="M7350" s="116"/>
    </row>
    <row r="7351" spans="1:13" x14ac:dyDescent="0.35">
      <c r="A7351" s="116"/>
      <c r="C7351" s="116"/>
      <c r="D7351" s="116"/>
      <c r="M7351" s="116"/>
    </row>
    <row r="7352" spans="1:13" x14ac:dyDescent="0.35">
      <c r="A7352" s="116"/>
      <c r="C7352" s="116"/>
      <c r="D7352" s="116"/>
      <c r="M7352" s="116"/>
    </row>
    <row r="7353" spans="1:13" x14ac:dyDescent="0.35">
      <c r="A7353" s="116"/>
      <c r="C7353" s="116"/>
      <c r="D7353" s="116"/>
      <c r="M7353" s="116"/>
    </row>
    <row r="7354" spans="1:13" x14ac:dyDescent="0.35">
      <c r="A7354" s="116"/>
      <c r="C7354" s="116"/>
      <c r="D7354" s="116"/>
      <c r="M7354" s="116"/>
    </row>
    <row r="7355" spans="1:13" x14ac:dyDescent="0.35">
      <c r="A7355" s="116"/>
      <c r="C7355" s="116"/>
      <c r="D7355" s="116"/>
      <c r="M7355" s="116"/>
    </row>
    <row r="7356" spans="1:13" x14ac:dyDescent="0.35">
      <c r="A7356" s="116"/>
      <c r="C7356" s="116"/>
      <c r="D7356" s="116"/>
      <c r="M7356" s="116"/>
    </row>
    <row r="7357" spans="1:13" x14ac:dyDescent="0.35">
      <c r="A7357" s="116"/>
      <c r="C7357" s="116"/>
      <c r="D7357" s="116"/>
      <c r="M7357" s="116"/>
    </row>
    <row r="7358" spans="1:13" x14ac:dyDescent="0.35">
      <c r="A7358" s="116"/>
      <c r="C7358" s="116"/>
      <c r="D7358" s="116"/>
      <c r="M7358" s="116"/>
    </row>
    <row r="7359" spans="1:13" x14ac:dyDescent="0.35">
      <c r="A7359" s="116"/>
      <c r="C7359" s="116"/>
      <c r="D7359" s="116"/>
      <c r="M7359" s="116"/>
    </row>
    <row r="7360" spans="1:13" x14ac:dyDescent="0.35">
      <c r="A7360" s="116"/>
      <c r="C7360" s="116"/>
      <c r="D7360" s="116"/>
      <c r="M7360" s="116"/>
    </row>
    <row r="7361" spans="1:13" x14ac:dyDescent="0.35">
      <c r="A7361" s="116"/>
      <c r="C7361" s="116"/>
      <c r="D7361" s="116"/>
      <c r="M7361" s="116"/>
    </row>
    <row r="7362" spans="1:13" x14ac:dyDescent="0.35">
      <c r="A7362" s="116"/>
      <c r="C7362" s="116"/>
      <c r="D7362" s="116"/>
      <c r="M7362" s="116"/>
    </row>
    <row r="7363" spans="1:13" x14ac:dyDescent="0.35">
      <c r="A7363" s="116"/>
      <c r="C7363" s="116"/>
      <c r="D7363" s="116"/>
      <c r="M7363" s="116"/>
    </row>
    <row r="7364" spans="1:13" x14ac:dyDescent="0.35">
      <c r="A7364" s="116"/>
      <c r="C7364" s="116"/>
      <c r="D7364" s="116"/>
      <c r="M7364" s="116"/>
    </row>
    <row r="7365" spans="1:13" x14ac:dyDescent="0.35">
      <c r="A7365" s="116"/>
      <c r="C7365" s="116"/>
      <c r="D7365" s="116"/>
      <c r="M7365" s="116"/>
    </row>
    <row r="7366" spans="1:13" x14ac:dyDescent="0.35">
      <c r="A7366" s="116"/>
      <c r="C7366" s="116"/>
      <c r="D7366" s="116"/>
      <c r="M7366" s="116"/>
    </row>
    <row r="7367" spans="1:13" x14ac:dyDescent="0.35">
      <c r="A7367" s="116"/>
      <c r="C7367" s="116"/>
      <c r="D7367" s="116"/>
      <c r="M7367" s="116"/>
    </row>
    <row r="7368" spans="1:13" x14ac:dyDescent="0.35">
      <c r="A7368" s="116"/>
      <c r="C7368" s="116"/>
      <c r="D7368" s="116"/>
      <c r="M7368" s="116"/>
    </row>
    <row r="7369" spans="1:13" x14ac:dyDescent="0.35">
      <c r="A7369" s="116"/>
      <c r="C7369" s="116"/>
      <c r="D7369" s="116"/>
      <c r="M7369" s="116"/>
    </row>
    <row r="7370" spans="1:13" x14ac:dyDescent="0.35">
      <c r="A7370" s="116"/>
      <c r="C7370" s="116"/>
      <c r="D7370" s="116"/>
      <c r="M7370" s="116"/>
    </row>
    <row r="7371" spans="1:13" x14ac:dyDescent="0.35">
      <c r="A7371" s="116"/>
      <c r="C7371" s="116"/>
      <c r="D7371" s="116"/>
      <c r="M7371" s="116"/>
    </row>
    <row r="7372" spans="1:13" x14ac:dyDescent="0.35">
      <c r="A7372" s="116"/>
      <c r="C7372" s="116"/>
      <c r="D7372" s="116"/>
      <c r="M7372" s="116"/>
    </row>
    <row r="7373" spans="1:13" x14ac:dyDescent="0.35">
      <c r="A7373" s="116"/>
      <c r="C7373" s="116"/>
      <c r="D7373" s="116"/>
      <c r="M7373" s="116"/>
    </row>
    <row r="7374" spans="1:13" x14ac:dyDescent="0.35">
      <c r="A7374" s="116"/>
      <c r="C7374" s="116"/>
      <c r="D7374" s="116"/>
      <c r="M7374" s="116"/>
    </row>
    <row r="7375" spans="1:13" x14ac:dyDescent="0.35">
      <c r="A7375" s="116"/>
      <c r="C7375" s="116"/>
      <c r="D7375" s="116"/>
      <c r="M7375" s="116"/>
    </row>
    <row r="7376" spans="1:13" x14ac:dyDescent="0.35">
      <c r="A7376" s="116"/>
      <c r="C7376" s="116"/>
      <c r="D7376" s="116"/>
      <c r="M7376" s="116"/>
    </row>
    <row r="7377" spans="1:13" x14ac:dyDescent="0.35">
      <c r="A7377" s="116"/>
      <c r="C7377" s="116"/>
      <c r="D7377" s="116"/>
      <c r="M7377" s="116"/>
    </row>
    <row r="7378" spans="1:13" x14ac:dyDescent="0.35">
      <c r="A7378" s="116"/>
      <c r="C7378" s="116"/>
      <c r="D7378" s="116"/>
      <c r="M7378" s="116"/>
    </row>
    <row r="7379" spans="1:13" x14ac:dyDescent="0.35">
      <c r="A7379" s="116"/>
      <c r="C7379" s="116"/>
      <c r="D7379" s="116"/>
      <c r="M7379" s="116"/>
    </row>
    <row r="7380" spans="1:13" x14ac:dyDescent="0.35">
      <c r="A7380" s="116"/>
      <c r="C7380" s="116"/>
      <c r="D7380" s="116"/>
      <c r="M7380" s="116"/>
    </row>
    <row r="7381" spans="1:13" x14ac:dyDescent="0.35">
      <c r="A7381" s="116"/>
      <c r="C7381" s="116"/>
      <c r="D7381" s="116"/>
      <c r="M7381" s="116"/>
    </row>
    <row r="7382" spans="1:13" x14ac:dyDescent="0.35">
      <c r="A7382" s="116"/>
      <c r="C7382" s="116"/>
      <c r="D7382" s="116"/>
      <c r="M7382" s="116"/>
    </row>
    <row r="7383" spans="1:13" x14ac:dyDescent="0.35">
      <c r="A7383" s="116"/>
      <c r="C7383" s="116"/>
      <c r="D7383" s="116"/>
      <c r="M7383" s="116"/>
    </row>
    <row r="7384" spans="1:13" x14ac:dyDescent="0.35">
      <c r="A7384" s="116"/>
      <c r="C7384" s="116"/>
      <c r="D7384" s="116"/>
      <c r="M7384" s="116"/>
    </row>
    <row r="7385" spans="1:13" x14ac:dyDescent="0.35">
      <c r="A7385" s="116"/>
      <c r="C7385" s="116"/>
      <c r="D7385" s="116"/>
      <c r="M7385" s="116"/>
    </row>
    <row r="7386" spans="1:13" x14ac:dyDescent="0.35">
      <c r="A7386" s="116"/>
      <c r="C7386" s="116"/>
      <c r="D7386" s="116"/>
      <c r="M7386" s="116"/>
    </row>
    <row r="7387" spans="1:13" x14ac:dyDescent="0.35">
      <c r="A7387" s="116"/>
      <c r="C7387" s="116"/>
      <c r="D7387" s="116"/>
      <c r="M7387" s="116"/>
    </row>
    <row r="7388" spans="1:13" x14ac:dyDescent="0.35">
      <c r="A7388" s="116"/>
      <c r="C7388" s="116"/>
      <c r="D7388" s="116"/>
      <c r="M7388" s="116"/>
    </row>
    <row r="7389" spans="1:13" x14ac:dyDescent="0.35">
      <c r="A7389" s="116"/>
      <c r="C7389" s="116"/>
      <c r="D7389" s="116"/>
      <c r="M7389" s="116"/>
    </row>
    <row r="7390" spans="1:13" x14ac:dyDescent="0.35">
      <c r="A7390" s="116"/>
      <c r="C7390" s="116"/>
      <c r="D7390" s="116"/>
      <c r="M7390" s="116"/>
    </row>
    <row r="7391" spans="1:13" x14ac:dyDescent="0.35">
      <c r="A7391" s="116"/>
      <c r="C7391" s="116"/>
      <c r="D7391" s="116"/>
      <c r="M7391" s="116"/>
    </row>
    <row r="7392" spans="1:13" x14ac:dyDescent="0.35">
      <c r="A7392" s="116"/>
      <c r="C7392" s="116"/>
      <c r="D7392" s="116"/>
      <c r="M7392" s="116"/>
    </row>
    <row r="7393" spans="1:13" x14ac:dyDescent="0.35">
      <c r="A7393" s="116"/>
      <c r="C7393" s="116"/>
      <c r="D7393" s="116"/>
      <c r="M7393" s="116"/>
    </row>
    <row r="7394" spans="1:13" x14ac:dyDescent="0.35">
      <c r="A7394" s="116"/>
      <c r="C7394" s="116"/>
      <c r="D7394" s="116"/>
      <c r="M7394" s="116"/>
    </row>
    <row r="7395" spans="1:13" x14ac:dyDescent="0.35">
      <c r="A7395" s="116"/>
      <c r="C7395" s="116"/>
      <c r="D7395" s="116"/>
      <c r="M7395" s="116"/>
    </row>
    <row r="7396" spans="1:13" x14ac:dyDescent="0.35">
      <c r="A7396" s="116"/>
      <c r="C7396" s="116"/>
      <c r="D7396" s="116"/>
      <c r="M7396" s="116"/>
    </row>
    <row r="7397" spans="1:13" x14ac:dyDescent="0.35">
      <c r="A7397" s="116"/>
      <c r="C7397" s="116"/>
      <c r="D7397" s="116"/>
      <c r="M7397" s="116"/>
    </row>
    <row r="7398" spans="1:13" x14ac:dyDescent="0.35">
      <c r="A7398" s="116"/>
      <c r="C7398" s="116"/>
      <c r="D7398" s="116"/>
      <c r="M7398" s="116"/>
    </row>
    <row r="7399" spans="1:13" x14ac:dyDescent="0.35">
      <c r="A7399" s="116"/>
      <c r="C7399" s="116"/>
      <c r="D7399" s="116"/>
      <c r="M7399" s="116"/>
    </row>
    <row r="7400" spans="1:13" x14ac:dyDescent="0.35">
      <c r="A7400" s="116"/>
      <c r="C7400" s="116"/>
      <c r="D7400" s="116"/>
      <c r="M7400" s="116"/>
    </row>
    <row r="7401" spans="1:13" x14ac:dyDescent="0.35">
      <c r="A7401" s="116"/>
      <c r="C7401" s="116"/>
      <c r="D7401" s="116"/>
      <c r="M7401" s="116"/>
    </row>
    <row r="7402" spans="1:13" x14ac:dyDescent="0.35">
      <c r="A7402" s="116"/>
      <c r="C7402" s="116"/>
      <c r="D7402" s="116"/>
      <c r="M7402" s="116"/>
    </row>
    <row r="7403" spans="1:13" x14ac:dyDescent="0.35">
      <c r="A7403" s="116"/>
      <c r="C7403" s="116"/>
      <c r="D7403" s="116"/>
      <c r="M7403" s="116"/>
    </row>
    <row r="7404" spans="1:13" x14ac:dyDescent="0.35">
      <c r="A7404" s="116"/>
      <c r="C7404" s="116"/>
      <c r="D7404" s="116"/>
      <c r="M7404" s="116"/>
    </row>
    <row r="7405" spans="1:13" x14ac:dyDescent="0.35">
      <c r="A7405" s="116"/>
      <c r="C7405" s="116"/>
      <c r="D7405" s="116"/>
      <c r="M7405" s="116"/>
    </row>
    <row r="7406" spans="1:13" x14ac:dyDescent="0.35">
      <c r="A7406" s="116"/>
      <c r="C7406" s="116"/>
      <c r="D7406" s="116"/>
      <c r="M7406" s="116"/>
    </row>
    <row r="7407" spans="1:13" x14ac:dyDescent="0.35">
      <c r="A7407" s="116"/>
      <c r="C7407" s="116"/>
      <c r="D7407" s="116"/>
      <c r="M7407" s="116"/>
    </row>
    <row r="7408" spans="1:13" x14ac:dyDescent="0.35">
      <c r="A7408" s="116"/>
      <c r="C7408" s="116"/>
      <c r="D7408" s="116"/>
      <c r="M7408" s="116"/>
    </row>
    <row r="7409" spans="1:13" x14ac:dyDescent="0.35">
      <c r="A7409" s="116"/>
      <c r="C7409" s="116"/>
      <c r="D7409" s="116"/>
      <c r="M7409" s="116"/>
    </row>
    <row r="7410" spans="1:13" x14ac:dyDescent="0.35">
      <c r="A7410" s="116"/>
      <c r="C7410" s="116"/>
      <c r="D7410" s="116"/>
      <c r="M7410" s="116"/>
    </row>
    <row r="7411" spans="1:13" x14ac:dyDescent="0.35">
      <c r="A7411" s="116"/>
      <c r="C7411" s="116"/>
      <c r="D7411" s="116"/>
      <c r="M7411" s="116"/>
    </row>
    <row r="7412" spans="1:13" x14ac:dyDescent="0.35">
      <c r="A7412" s="116"/>
      <c r="C7412" s="116"/>
      <c r="D7412" s="116"/>
      <c r="M7412" s="116"/>
    </row>
    <row r="7413" spans="1:13" x14ac:dyDescent="0.35">
      <c r="A7413" s="116"/>
      <c r="C7413" s="116"/>
      <c r="D7413" s="116"/>
      <c r="M7413" s="116"/>
    </row>
    <row r="7414" spans="1:13" x14ac:dyDescent="0.35">
      <c r="A7414" s="116"/>
      <c r="C7414" s="116"/>
      <c r="D7414" s="116"/>
      <c r="M7414" s="116"/>
    </row>
    <row r="7415" spans="1:13" x14ac:dyDescent="0.35">
      <c r="A7415" s="116"/>
      <c r="C7415" s="116"/>
      <c r="D7415" s="116"/>
      <c r="M7415" s="116"/>
    </row>
    <row r="7416" spans="1:13" x14ac:dyDescent="0.35">
      <c r="A7416" s="116"/>
      <c r="C7416" s="116"/>
      <c r="D7416" s="116"/>
      <c r="M7416" s="116"/>
    </row>
    <row r="7417" spans="1:13" x14ac:dyDescent="0.35">
      <c r="A7417" s="116"/>
      <c r="C7417" s="116"/>
      <c r="D7417" s="116"/>
      <c r="M7417" s="116"/>
    </row>
    <row r="7418" spans="1:13" x14ac:dyDescent="0.35">
      <c r="A7418" s="116"/>
      <c r="C7418" s="116"/>
      <c r="D7418" s="116"/>
      <c r="M7418" s="116"/>
    </row>
    <row r="7419" spans="1:13" x14ac:dyDescent="0.35">
      <c r="A7419" s="116"/>
      <c r="C7419" s="116"/>
      <c r="D7419" s="116"/>
      <c r="M7419" s="116"/>
    </row>
    <row r="7420" spans="1:13" x14ac:dyDescent="0.35">
      <c r="A7420" s="116"/>
      <c r="C7420" s="116"/>
      <c r="D7420" s="116"/>
      <c r="M7420" s="116"/>
    </row>
    <row r="7421" spans="1:13" x14ac:dyDescent="0.35">
      <c r="A7421" s="116"/>
      <c r="C7421" s="116"/>
      <c r="D7421" s="116"/>
      <c r="M7421" s="116"/>
    </row>
    <row r="7422" spans="1:13" x14ac:dyDescent="0.35">
      <c r="A7422" s="116"/>
      <c r="C7422" s="116"/>
      <c r="D7422" s="116"/>
      <c r="M7422" s="116"/>
    </row>
    <row r="7423" spans="1:13" x14ac:dyDescent="0.35">
      <c r="A7423" s="116"/>
      <c r="C7423" s="116"/>
      <c r="D7423" s="116"/>
      <c r="M7423" s="116"/>
    </row>
    <row r="7424" spans="1:13" x14ac:dyDescent="0.35">
      <c r="A7424" s="116"/>
      <c r="C7424" s="116"/>
      <c r="D7424" s="116"/>
      <c r="M7424" s="116"/>
    </row>
    <row r="7425" spans="1:13" x14ac:dyDescent="0.35">
      <c r="A7425" s="116"/>
      <c r="C7425" s="116"/>
      <c r="D7425" s="116"/>
      <c r="M7425" s="116"/>
    </row>
    <row r="7426" spans="1:13" x14ac:dyDescent="0.35">
      <c r="A7426" s="116"/>
      <c r="C7426" s="116"/>
      <c r="D7426" s="116"/>
      <c r="M7426" s="116"/>
    </row>
    <row r="7427" spans="1:13" x14ac:dyDescent="0.35">
      <c r="A7427" s="116"/>
      <c r="C7427" s="116"/>
      <c r="D7427" s="116"/>
      <c r="M7427" s="116"/>
    </row>
    <row r="7428" spans="1:13" x14ac:dyDescent="0.35">
      <c r="A7428" s="116"/>
      <c r="C7428" s="116"/>
      <c r="D7428" s="116"/>
      <c r="M7428" s="116"/>
    </row>
    <row r="7429" spans="1:13" x14ac:dyDescent="0.35">
      <c r="A7429" s="116"/>
      <c r="C7429" s="116"/>
      <c r="D7429" s="116"/>
      <c r="M7429" s="116"/>
    </row>
    <row r="7430" spans="1:13" x14ac:dyDescent="0.35">
      <c r="A7430" s="116"/>
      <c r="C7430" s="116"/>
      <c r="D7430" s="116"/>
      <c r="M7430" s="116"/>
    </row>
    <row r="7431" spans="1:13" x14ac:dyDescent="0.35">
      <c r="A7431" s="116"/>
      <c r="C7431" s="116"/>
      <c r="D7431" s="116"/>
      <c r="M7431" s="116"/>
    </row>
    <row r="7432" spans="1:13" x14ac:dyDescent="0.35">
      <c r="A7432" s="116"/>
      <c r="C7432" s="116"/>
      <c r="D7432" s="116"/>
      <c r="M7432" s="116"/>
    </row>
    <row r="7433" spans="1:13" x14ac:dyDescent="0.35">
      <c r="A7433" s="116"/>
      <c r="C7433" s="116"/>
      <c r="D7433" s="116"/>
      <c r="M7433" s="116"/>
    </row>
    <row r="7434" spans="1:13" x14ac:dyDescent="0.35">
      <c r="A7434" s="116"/>
      <c r="C7434" s="116"/>
      <c r="D7434" s="116"/>
      <c r="M7434" s="116"/>
    </row>
    <row r="7435" spans="1:13" x14ac:dyDescent="0.35">
      <c r="A7435" s="116"/>
      <c r="C7435" s="116"/>
      <c r="D7435" s="116"/>
      <c r="M7435" s="116"/>
    </row>
    <row r="7436" spans="1:13" x14ac:dyDescent="0.35">
      <c r="A7436" s="116"/>
      <c r="C7436" s="116"/>
      <c r="D7436" s="116"/>
      <c r="M7436" s="116"/>
    </row>
    <row r="7437" spans="1:13" x14ac:dyDescent="0.35">
      <c r="A7437" s="116"/>
      <c r="C7437" s="116"/>
      <c r="D7437" s="116"/>
      <c r="M7437" s="116"/>
    </row>
    <row r="7438" spans="1:13" x14ac:dyDescent="0.35">
      <c r="A7438" s="116"/>
      <c r="C7438" s="116"/>
      <c r="D7438" s="116"/>
      <c r="M7438" s="116"/>
    </row>
    <row r="7439" spans="1:13" x14ac:dyDescent="0.35">
      <c r="A7439" s="116"/>
      <c r="C7439" s="116"/>
      <c r="D7439" s="116"/>
      <c r="M7439" s="116"/>
    </row>
    <row r="7440" spans="1:13" x14ac:dyDescent="0.35">
      <c r="A7440" s="116"/>
      <c r="C7440" s="116"/>
      <c r="D7440" s="116"/>
      <c r="M7440" s="116"/>
    </row>
    <row r="7441" spans="1:13" x14ac:dyDescent="0.35">
      <c r="A7441" s="116"/>
      <c r="C7441" s="116"/>
      <c r="D7441" s="116"/>
      <c r="M7441" s="116"/>
    </row>
    <row r="7442" spans="1:13" x14ac:dyDescent="0.35">
      <c r="A7442" s="116"/>
      <c r="C7442" s="116"/>
      <c r="D7442" s="116"/>
      <c r="M7442" s="116"/>
    </row>
    <row r="7443" spans="1:13" x14ac:dyDescent="0.35">
      <c r="A7443" s="116"/>
      <c r="C7443" s="116"/>
      <c r="D7443" s="116"/>
      <c r="M7443" s="116"/>
    </row>
    <row r="7444" spans="1:13" x14ac:dyDescent="0.35">
      <c r="A7444" s="116"/>
      <c r="C7444" s="116"/>
      <c r="D7444" s="116"/>
      <c r="M7444" s="116"/>
    </row>
    <row r="7445" spans="1:13" x14ac:dyDescent="0.35">
      <c r="A7445" s="116"/>
      <c r="C7445" s="116"/>
      <c r="D7445" s="116"/>
      <c r="M7445" s="116"/>
    </row>
    <row r="7446" spans="1:13" x14ac:dyDescent="0.35">
      <c r="A7446" s="116"/>
      <c r="C7446" s="116"/>
      <c r="D7446" s="116"/>
      <c r="M7446" s="116"/>
    </row>
    <row r="7447" spans="1:13" x14ac:dyDescent="0.35">
      <c r="A7447" s="116"/>
      <c r="C7447" s="116"/>
      <c r="D7447" s="116"/>
      <c r="M7447" s="116"/>
    </row>
    <row r="7448" spans="1:13" x14ac:dyDescent="0.35">
      <c r="A7448" s="116"/>
      <c r="C7448" s="116"/>
      <c r="D7448" s="116"/>
      <c r="M7448" s="116"/>
    </row>
    <row r="7449" spans="1:13" x14ac:dyDescent="0.35">
      <c r="A7449" s="116"/>
      <c r="C7449" s="116"/>
      <c r="D7449" s="116"/>
      <c r="M7449" s="116"/>
    </row>
    <row r="7450" spans="1:13" x14ac:dyDescent="0.35">
      <c r="A7450" s="116"/>
      <c r="C7450" s="116"/>
      <c r="D7450" s="116"/>
      <c r="M7450" s="116"/>
    </row>
    <row r="7451" spans="1:13" x14ac:dyDescent="0.35">
      <c r="A7451" s="116"/>
      <c r="C7451" s="116"/>
      <c r="D7451" s="116"/>
      <c r="M7451" s="116"/>
    </row>
    <row r="7452" spans="1:13" x14ac:dyDescent="0.35">
      <c r="A7452" s="116"/>
      <c r="C7452" s="116"/>
      <c r="D7452" s="116"/>
      <c r="M7452" s="116"/>
    </row>
    <row r="7453" spans="1:13" x14ac:dyDescent="0.35">
      <c r="A7453" s="116"/>
      <c r="C7453" s="116"/>
      <c r="D7453" s="116"/>
      <c r="M7453" s="116"/>
    </row>
    <row r="7454" spans="1:13" x14ac:dyDescent="0.35">
      <c r="A7454" s="116"/>
      <c r="C7454" s="116"/>
      <c r="D7454" s="116"/>
      <c r="M7454" s="116"/>
    </row>
    <row r="7455" spans="1:13" x14ac:dyDescent="0.35">
      <c r="A7455" s="116"/>
      <c r="C7455" s="116"/>
      <c r="D7455" s="116"/>
      <c r="M7455" s="116"/>
    </row>
    <row r="7456" spans="1:13" x14ac:dyDescent="0.35">
      <c r="A7456" s="116"/>
      <c r="C7456" s="116"/>
      <c r="D7456" s="116"/>
      <c r="M7456" s="116"/>
    </row>
    <row r="7457" spans="1:13" x14ac:dyDescent="0.35">
      <c r="A7457" s="116"/>
      <c r="C7457" s="116"/>
      <c r="D7457" s="116"/>
      <c r="M7457" s="116"/>
    </row>
    <row r="7458" spans="1:13" x14ac:dyDescent="0.35">
      <c r="A7458" s="116"/>
      <c r="C7458" s="116"/>
      <c r="D7458" s="116"/>
      <c r="M7458" s="116"/>
    </row>
    <row r="7459" spans="1:13" x14ac:dyDescent="0.35">
      <c r="A7459" s="116"/>
      <c r="C7459" s="116"/>
      <c r="D7459" s="116"/>
      <c r="M7459" s="116"/>
    </row>
    <row r="7460" spans="1:13" x14ac:dyDescent="0.35">
      <c r="A7460" s="116"/>
      <c r="C7460" s="116"/>
      <c r="D7460" s="116"/>
      <c r="M7460" s="116"/>
    </row>
    <row r="7461" spans="1:13" x14ac:dyDescent="0.35">
      <c r="A7461" s="116"/>
      <c r="C7461" s="116"/>
      <c r="D7461" s="116"/>
      <c r="M7461" s="116"/>
    </row>
    <row r="7462" spans="1:13" x14ac:dyDescent="0.35">
      <c r="A7462" s="116"/>
      <c r="C7462" s="116"/>
      <c r="D7462" s="116"/>
      <c r="M7462" s="116"/>
    </row>
    <row r="7463" spans="1:13" x14ac:dyDescent="0.35">
      <c r="A7463" s="116"/>
      <c r="C7463" s="116"/>
      <c r="D7463" s="116"/>
      <c r="M7463" s="116"/>
    </row>
    <row r="7464" spans="1:13" x14ac:dyDescent="0.35">
      <c r="A7464" s="116"/>
      <c r="C7464" s="116"/>
      <c r="D7464" s="116"/>
      <c r="M7464" s="116"/>
    </row>
    <row r="7465" spans="1:13" x14ac:dyDescent="0.35">
      <c r="A7465" s="116"/>
      <c r="C7465" s="116"/>
      <c r="D7465" s="116"/>
      <c r="M7465" s="116"/>
    </row>
    <row r="7466" spans="1:13" x14ac:dyDescent="0.35">
      <c r="A7466" s="116"/>
      <c r="C7466" s="116"/>
      <c r="D7466" s="116"/>
      <c r="M7466" s="116"/>
    </row>
    <row r="7467" spans="1:13" x14ac:dyDescent="0.35">
      <c r="A7467" s="116"/>
      <c r="C7467" s="116"/>
      <c r="D7467" s="116"/>
      <c r="M7467" s="116"/>
    </row>
    <row r="7468" spans="1:13" x14ac:dyDescent="0.35">
      <c r="A7468" s="116"/>
      <c r="C7468" s="116"/>
      <c r="D7468" s="116"/>
      <c r="M7468" s="116"/>
    </row>
    <row r="7469" spans="1:13" x14ac:dyDescent="0.35">
      <c r="A7469" s="116"/>
      <c r="C7469" s="116"/>
      <c r="D7469" s="116"/>
      <c r="M7469" s="116"/>
    </row>
    <row r="7470" spans="1:13" x14ac:dyDescent="0.35">
      <c r="A7470" s="116"/>
      <c r="C7470" s="116"/>
      <c r="D7470" s="116"/>
      <c r="M7470" s="116"/>
    </row>
    <row r="7471" spans="1:13" x14ac:dyDescent="0.35">
      <c r="A7471" s="116"/>
      <c r="C7471" s="116"/>
      <c r="D7471" s="116"/>
      <c r="M7471" s="116"/>
    </row>
    <row r="7472" spans="1:13" x14ac:dyDescent="0.35">
      <c r="A7472" s="116"/>
      <c r="C7472" s="116"/>
      <c r="D7472" s="116"/>
      <c r="M7472" s="116"/>
    </row>
    <row r="7473" spans="1:13" x14ac:dyDescent="0.35">
      <c r="A7473" s="116"/>
      <c r="C7473" s="116"/>
      <c r="D7473" s="116"/>
      <c r="M7473" s="116"/>
    </row>
    <row r="7474" spans="1:13" x14ac:dyDescent="0.35">
      <c r="A7474" s="116"/>
      <c r="C7474" s="116"/>
      <c r="D7474" s="116"/>
      <c r="M7474" s="116"/>
    </row>
    <row r="7475" spans="1:13" x14ac:dyDescent="0.35">
      <c r="A7475" s="116"/>
      <c r="C7475" s="116"/>
      <c r="D7475" s="116"/>
      <c r="M7475" s="116"/>
    </row>
    <row r="7476" spans="1:13" x14ac:dyDescent="0.35">
      <c r="A7476" s="116"/>
      <c r="C7476" s="116"/>
      <c r="D7476" s="116"/>
      <c r="M7476" s="116"/>
    </row>
    <row r="7477" spans="1:13" x14ac:dyDescent="0.35">
      <c r="A7477" s="116"/>
      <c r="C7477" s="116"/>
      <c r="D7477" s="116"/>
      <c r="M7477" s="116"/>
    </row>
    <row r="7478" spans="1:13" x14ac:dyDescent="0.35">
      <c r="A7478" s="116"/>
      <c r="C7478" s="116"/>
      <c r="D7478" s="116"/>
      <c r="M7478" s="116"/>
    </row>
    <row r="7479" spans="1:13" x14ac:dyDescent="0.35">
      <c r="A7479" s="116"/>
      <c r="C7479" s="116"/>
      <c r="D7479" s="116"/>
      <c r="M7479" s="116"/>
    </row>
    <row r="7480" spans="1:13" x14ac:dyDescent="0.35">
      <c r="A7480" s="116"/>
      <c r="C7480" s="116"/>
      <c r="D7480" s="116"/>
      <c r="M7480" s="116"/>
    </row>
    <row r="7481" spans="1:13" x14ac:dyDescent="0.35">
      <c r="A7481" s="116"/>
      <c r="C7481" s="116"/>
      <c r="D7481" s="116"/>
      <c r="M7481" s="116"/>
    </row>
    <row r="7482" spans="1:13" x14ac:dyDescent="0.35">
      <c r="A7482" s="116"/>
      <c r="C7482" s="116"/>
      <c r="D7482" s="116"/>
      <c r="M7482" s="116"/>
    </row>
    <row r="7483" spans="1:13" x14ac:dyDescent="0.35">
      <c r="A7483" s="116"/>
      <c r="C7483" s="116"/>
      <c r="D7483" s="116"/>
      <c r="M7483" s="116"/>
    </row>
    <row r="7484" spans="1:13" x14ac:dyDescent="0.35">
      <c r="A7484" s="116"/>
      <c r="C7484" s="116"/>
      <c r="D7484" s="116"/>
      <c r="M7484" s="116"/>
    </row>
    <row r="7485" spans="1:13" x14ac:dyDescent="0.35">
      <c r="A7485" s="116"/>
      <c r="C7485" s="116"/>
      <c r="D7485" s="116"/>
      <c r="M7485" s="116"/>
    </row>
    <row r="7486" spans="1:13" x14ac:dyDescent="0.35">
      <c r="A7486" s="116"/>
      <c r="C7486" s="116"/>
      <c r="D7486" s="116"/>
      <c r="M7486" s="116"/>
    </row>
    <row r="7487" spans="1:13" x14ac:dyDescent="0.35">
      <c r="A7487" s="116"/>
      <c r="C7487" s="116"/>
      <c r="D7487" s="116"/>
      <c r="M7487" s="116"/>
    </row>
    <row r="7488" spans="1:13" x14ac:dyDescent="0.35">
      <c r="A7488" s="116"/>
      <c r="C7488" s="116"/>
      <c r="D7488" s="116"/>
      <c r="M7488" s="116"/>
    </row>
    <row r="7489" spans="1:13" x14ac:dyDescent="0.35">
      <c r="A7489" s="116"/>
      <c r="C7489" s="116"/>
      <c r="D7489" s="116"/>
      <c r="M7489" s="116"/>
    </row>
    <row r="7490" spans="1:13" x14ac:dyDescent="0.35">
      <c r="A7490" s="116"/>
      <c r="C7490" s="116"/>
      <c r="D7490" s="116"/>
      <c r="M7490" s="116"/>
    </row>
    <row r="7491" spans="1:13" x14ac:dyDescent="0.35">
      <c r="A7491" s="116"/>
      <c r="C7491" s="116"/>
      <c r="D7491" s="116"/>
      <c r="M7491" s="116"/>
    </row>
    <row r="7492" spans="1:13" x14ac:dyDescent="0.35">
      <c r="A7492" s="116"/>
      <c r="C7492" s="116"/>
      <c r="D7492" s="116"/>
      <c r="M7492" s="116"/>
    </row>
    <row r="7493" spans="1:13" x14ac:dyDescent="0.35">
      <c r="A7493" s="116"/>
      <c r="C7493" s="116"/>
      <c r="D7493" s="116"/>
      <c r="M7493" s="116"/>
    </row>
    <row r="7494" spans="1:13" x14ac:dyDescent="0.35">
      <c r="A7494" s="116"/>
      <c r="C7494" s="116"/>
      <c r="D7494" s="116"/>
      <c r="M7494" s="116"/>
    </row>
    <row r="7495" spans="1:13" x14ac:dyDescent="0.35">
      <c r="A7495" s="116"/>
      <c r="C7495" s="116"/>
      <c r="D7495" s="116"/>
      <c r="M7495" s="116"/>
    </row>
    <row r="7496" spans="1:13" x14ac:dyDescent="0.35">
      <c r="A7496" s="116"/>
      <c r="C7496" s="116"/>
      <c r="D7496" s="116"/>
      <c r="M7496" s="116"/>
    </row>
    <row r="7497" spans="1:13" x14ac:dyDescent="0.35">
      <c r="A7497" s="116"/>
      <c r="C7497" s="116"/>
      <c r="D7497" s="116"/>
      <c r="M7497" s="116"/>
    </row>
    <row r="7498" spans="1:13" x14ac:dyDescent="0.35">
      <c r="A7498" s="116"/>
      <c r="C7498" s="116"/>
      <c r="D7498" s="116"/>
      <c r="M7498" s="116"/>
    </row>
    <row r="7499" spans="1:13" x14ac:dyDescent="0.35">
      <c r="A7499" s="116"/>
      <c r="C7499" s="116"/>
      <c r="D7499" s="116"/>
      <c r="M7499" s="116"/>
    </row>
    <row r="7500" spans="1:13" x14ac:dyDescent="0.35">
      <c r="A7500" s="116"/>
      <c r="C7500" s="116"/>
      <c r="D7500" s="116"/>
      <c r="M7500" s="116"/>
    </row>
    <row r="7501" spans="1:13" x14ac:dyDescent="0.35">
      <c r="A7501" s="116"/>
      <c r="C7501" s="116"/>
      <c r="D7501" s="116"/>
      <c r="M7501" s="116"/>
    </row>
    <row r="7502" spans="1:13" x14ac:dyDescent="0.35">
      <c r="A7502" s="116"/>
      <c r="C7502" s="116"/>
      <c r="D7502" s="116"/>
      <c r="M7502" s="116"/>
    </row>
    <row r="7503" spans="1:13" x14ac:dyDescent="0.35">
      <c r="A7503" s="116"/>
      <c r="C7503" s="116"/>
      <c r="D7503" s="116"/>
      <c r="M7503" s="116"/>
    </row>
    <row r="7504" spans="1:13" x14ac:dyDescent="0.35">
      <c r="A7504" s="116"/>
      <c r="C7504" s="116"/>
      <c r="D7504" s="116"/>
      <c r="M7504" s="116"/>
    </row>
    <row r="7505" spans="1:13" x14ac:dyDescent="0.35">
      <c r="A7505" s="116"/>
      <c r="C7505" s="116"/>
      <c r="D7505" s="116"/>
      <c r="M7505" s="116"/>
    </row>
    <row r="7506" spans="1:13" x14ac:dyDescent="0.35">
      <c r="A7506" s="116"/>
      <c r="C7506" s="116"/>
      <c r="D7506" s="116"/>
      <c r="M7506" s="116"/>
    </row>
    <row r="7507" spans="1:13" x14ac:dyDescent="0.35">
      <c r="A7507" s="116"/>
      <c r="C7507" s="116"/>
      <c r="D7507" s="116"/>
      <c r="M7507" s="116"/>
    </row>
    <row r="7508" spans="1:13" x14ac:dyDescent="0.35">
      <c r="A7508" s="116"/>
      <c r="C7508" s="116"/>
      <c r="D7508" s="116"/>
      <c r="M7508" s="116"/>
    </row>
    <row r="7509" spans="1:13" x14ac:dyDescent="0.35">
      <c r="A7509" s="116"/>
      <c r="C7509" s="116"/>
      <c r="D7509" s="116"/>
      <c r="M7509" s="116"/>
    </row>
    <row r="7510" spans="1:13" x14ac:dyDescent="0.35">
      <c r="A7510" s="116"/>
      <c r="C7510" s="116"/>
      <c r="D7510" s="116"/>
      <c r="M7510" s="116"/>
    </row>
    <row r="7511" spans="1:13" x14ac:dyDescent="0.35">
      <c r="A7511" s="116"/>
      <c r="C7511" s="116"/>
      <c r="D7511" s="116"/>
      <c r="M7511" s="116"/>
    </row>
    <row r="7512" spans="1:13" x14ac:dyDescent="0.35">
      <c r="A7512" s="116"/>
      <c r="C7512" s="116"/>
      <c r="D7512" s="116"/>
      <c r="M7512" s="116"/>
    </row>
    <row r="7513" spans="1:13" x14ac:dyDescent="0.35">
      <c r="A7513" s="116"/>
      <c r="C7513" s="116"/>
      <c r="D7513" s="116"/>
      <c r="M7513" s="116"/>
    </row>
    <row r="7514" spans="1:13" x14ac:dyDescent="0.35">
      <c r="A7514" s="116"/>
      <c r="C7514" s="116"/>
      <c r="D7514" s="116"/>
      <c r="M7514" s="116"/>
    </row>
    <row r="7515" spans="1:13" x14ac:dyDescent="0.35">
      <c r="A7515" s="116"/>
      <c r="C7515" s="116"/>
      <c r="D7515" s="116"/>
      <c r="M7515" s="116"/>
    </row>
    <row r="7516" spans="1:13" x14ac:dyDescent="0.35">
      <c r="A7516" s="116"/>
      <c r="C7516" s="116"/>
      <c r="D7516" s="116"/>
      <c r="M7516" s="116"/>
    </row>
    <row r="7517" spans="1:13" x14ac:dyDescent="0.35">
      <c r="A7517" s="116"/>
      <c r="C7517" s="116"/>
      <c r="D7517" s="116"/>
      <c r="M7517" s="116"/>
    </row>
    <row r="7518" spans="1:13" x14ac:dyDescent="0.35">
      <c r="A7518" s="116"/>
      <c r="C7518" s="116"/>
      <c r="D7518" s="116"/>
      <c r="M7518" s="116"/>
    </row>
    <row r="7519" spans="1:13" x14ac:dyDescent="0.35">
      <c r="A7519" s="116"/>
      <c r="C7519" s="116"/>
      <c r="D7519" s="116"/>
      <c r="M7519" s="116"/>
    </row>
    <row r="7520" spans="1:13" x14ac:dyDescent="0.35">
      <c r="A7520" s="116"/>
      <c r="C7520" s="116"/>
      <c r="D7520" s="116"/>
      <c r="M7520" s="116"/>
    </row>
    <row r="7521" spans="1:13" x14ac:dyDescent="0.35">
      <c r="A7521" s="116"/>
      <c r="C7521" s="116"/>
      <c r="D7521" s="116"/>
      <c r="M7521" s="116"/>
    </row>
    <row r="7522" spans="1:13" x14ac:dyDescent="0.35">
      <c r="A7522" s="116"/>
      <c r="C7522" s="116"/>
      <c r="D7522" s="116"/>
      <c r="M7522" s="116"/>
    </row>
    <row r="7523" spans="1:13" x14ac:dyDescent="0.35">
      <c r="A7523" s="116"/>
      <c r="C7523" s="116"/>
      <c r="D7523" s="116"/>
      <c r="M7523" s="116"/>
    </row>
    <row r="7524" spans="1:13" x14ac:dyDescent="0.35">
      <c r="A7524" s="116"/>
      <c r="C7524" s="116"/>
      <c r="D7524" s="116"/>
      <c r="M7524" s="116"/>
    </row>
    <row r="7525" spans="1:13" x14ac:dyDescent="0.35">
      <c r="A7525" s="116"/>
      <c r="C7525" s="116"/>
      <c r="D7525" s="116"/>
      <c r="M7525" s="116"/>
    </row>
    <row r="7526" spans="1:13" x14ac:dyDescent="0.35">
      <c r="A7526" s="116"/>
      <c r="C7526" s="116"/>
      <c r="D7526" s="116"/>
      <c r="M7526" s="116"/>
    </row>
    <row r="7527" spans="1:13" x14ac:dyDescent="0.35">
      <c r="A7527" s="116"/>
      <c r="C7527" s="116"/>
      <c r="D7527" s="116"/>
      <c r="M7527" s="116"/>
    </row>
    <row r="7528" spans="1:13" x14ac:dyDescent="0.35">
      <c r="A7528" s="116"/>
      <c r="C7528" s="116"/>
      <c r="D7528" s="116"/>
      <c r="M7528" s="116"/>
    </row>
    <row r="7529" spans="1:13" x14ac:dyDescent="0.35">
      <c r="A7529" s="116"/>
      <c r="C7529" s="116"/>
      <c r="D7529" s="116"/>
      <c r="M7529" s="116"/>
    </row>
    <row r="7530" spans="1:13" x14ac:dyDescent="0.35">
      <c r="A7530" s="116"/>
      <c r="C7530" s="116"/>
      <c r="D7530" s="116"/>
      <c r="M7530" s="116"/>
    </row>
    <row r="7531" spans="1:13" x14ac:dyDescent="0.35">
      <c r="A7531" s="116"/>
      <c r="C7531" s="116"/>
      <c r="D7531" s="116"/>
      <c r="M7531" s="116"/>
    </row>
    <row r="7532" spans="1:13" x14ac:dyDescent="0.35">
      <c r="A7532" s="116"/>
      <c r="C7532" s="116"/>
      <c r="D7532" s="116"/>
      <c r="M7532" s="116"/>
    </row>
    <row r="7533" spans="1:13" x14ac:dyDescent="0.35">
      <c r="A7533" s="116"/>
      <c r="C7533" s="116"/>
      <c r="D7533" s="116"/>
      <c r="M7533" s="116"/>
    </row>
    <row r="7534" spans="1:13" x14ac:dyDescent="0.35">
      <c r="A7534" s="116"/>
      <c r="C7534" s="116"/>
      <c r="D7534" s="116"/>
      <c r="M7534" s="116"/>
    </row>
    <row r="7535" spans="1:13" x14ac:dyDescent="0.35">
      <c r="A7535" s="116"/>
      <c r="C7535" s="116"/>
      <c r="D7535" s="116"/>
      <c r="M7535" s="116"/>
    </row>
    <row r="7536" spans="1:13" x14ac:dyDescent="0.35">
      <c r="A7536" s="116"/>
      <c r="C7536" s="116"/>
      <c r="D7536" s="116"/>
      <c r="M7536" s="116"/>
    </row>
    <row r="7537" spans="1:13" x14ac:dyDescent="0.35">
      <c r="A7537" s="116"/>
      <c r="C7537" s="116"/>
      <c r="D7537" s="116"/>
      <c r="M7537" s="116"/>
    </row>
    <row r="7538" spans="1:13" x14ac:dyDescent="0.35">
      <c r="A7538" s="116"/>
      <c r="C7538" s="116"/>
      <c r="D7538" s="116"/>
      <c r="M7538" s="116"/>
    </row>
    <row r="7539" spans="1:13" x14ac:dyDescent="0.35">
      <c r="A7539" s="116"/>
      <c r="C7539" s="116"/>
      <c r="D7539" s="116"/>
      <c r="M7539" s="116"/>
    </row>
    <row r="7540" spans="1:13" x14ac:dyDescent="0.35">
      <c r="A7540" s="116"/>
      <c r="C7540" s="116"/>
      <c r="D7540" s="116"/>
      <c r="M7540" s="116"/>
    </row>
    <row r="7541" spans="1:13" x14ac:dyDescent="0.35">
      <c r="A7541" s="116"/>
      <c r="C7541" s="116"/>
      <c r="D7541" s="116"/>
      <c r="M7541" s="116"/>
    </row>
    <row r="7542" spans="1:13" x14ac:dyDescent="0.35">
      <c r="A7542" s="116"/>
      <c r="C7542" s="116"/>
      <c r="D7542" s="116"/>
      <c r="M7542" s="116"/>
    </row>
    <row r="7543" spans="1:13" x14ac:dyDescent="0.35">
      <c r="A7543" s="116"/>
      <c r="C7543" s="116"/>
      <c r="D7543" s="116"/>
      <c r="M7543" s="116"/>
    </row>
    <row r="7544" spans="1:13" x14ac:dyDescent="0.35">
      <c r="A7544" s="116"/>
      <c r="C7544" s="116"/>
      <c r="D7544" s="116"/>
      <c r="M7544" s="116"/>
    </row>
    <row r="7545" spans="1:13" x14ac:dyDescent="0.35">
      <c r="A7545" s="116"/>
      <c r="C7545" s="116"/>
      <c r="D7545" s="116"/>
      <c r="M7545" s="116"/>
    </row>
    <row r="7546" spans="1:13" x14ac:dyDescent="0.35">
      <c r="A7546" s="116"/>
      <c r="C7546" s="116"/>
      <c r="D7546" s="116"/>
      <c r="M7546" s="116"/>
    </row>
    <row r="7547" spans="1:13" x14ac:dyDescent="0.35">
      <c r="A7547" s="116"/>
      <c r="C7547" s="116"/>
      <c r="D7547" s="116"/>
      <c r="M7547" s="116"/>
    </row>
    <row r="7548" spans="1:13" x14ac:dyDescent="0.35">
      <c r="A7548" s="116"/>
      <c r="C7548" s="116"/>
      <c r="D7548" s="116"/>
      <c r="M7548" s="116"/>
    </row>
    <row r="7549" spans="1:13" x14ac:dyDescent="0.35">
      <c r="A7549" s="116"/>
      <c r="C7549" s="116"/>
      <c r="D7549" s="116"/>
      <c r="M7549" s="116"/>
    </row>
    <row r="7550" spans="1:13" x14ac:dyDescent="0.35">
      <c r="A7550" s="116"/>
      <c r="C7550" s="116"/>
      <c r="D7550" s="116"/>
      <c r="M7550" s="116"/>
    </row>
    <row r="7551" spans="1:13" x14ac:dyDescent="0.35">
      <c r="A7551" s="116"/>
      <c r="C7551" s="116"/>
      <c r="D7551" s="116"/>
      <c r="M7551" s="116"/>
    </row>
    <row r="7552" spans="1:13" x14ac:dyDescent="0.35">
      <c r="A7552" s="116"/>
      <c r="C7552" s="116"/>
      <c r="D7552" s="116"/>
      <c r="M7552" s="116"/>
    </row>
    <row r="7553" spans="1:13" x14ac:dyDescent="0.35">
      <c r="A7553" s="116"/>
      <c r="C7553" s="116"/>
      <c r="D7553" s="116"/>
      <c r="M7553" s="116"/>
    </row>
    <row r="7554" spans="1:13" x14ac:dyDescent="0.35">
      <c r="A7554" s="116"/>
      <c r="C7554" s="116"/>
      <c r="D7554" s="116"/>
      <c r="M7554" s="116"/>
    </row>
    <row r="7555" spans="1:13" x14ac:dyDescent="0.35">
      <c r="A7555" s="116"/>
      <c r="C7555" s="116"/>
      <c r="D7555" s="116"/>
      <c r="M7555" s="116"/>
    </row>
    <row r="7556" spans="1:13" x14ac:dyDescent="0.35">
      <c r="A7556" s="116"/>
      <c r="C7556" s="116"/>
      <c r="D7556" s="116"/>
      <c r="M7556" s="116"/>
    </row>
    <row r="7557" spans="1:13" x14ac:dyDescent="0.35">
      <c r="A7557" s="116"/>
      <c r="C7557" s="116"/>
      <c r="D7557" s="116"/>
      <c r="M7557" s="116"/>
    </row>
    <row r="7558" spans="1:13" x14ac:dyDescent="0.35">
      <c r="A7558" s="116"/>
      <c r="C7558" s="116"/>
      <c r="D7558" s="116"/>
      <c r="M7558" s="116"/>
    </row>
    <row r="7559" spans="1:13" x14ac:dyDescent="0.35">
      <c r="A7559" s="116"/>
      <c r="C7559" s="116"/>
      <c r="D7559" s="116"/>
      <c r="M7559" s="116"/>
    </row>
    <row r="7560" spans="1:13" x14ac:dyDescent="0.35">
      <c r="A7560" s="116"/>
      <c r="C7560" s="116"/>
      <c r="D7560" s="116"/>
      <c r="M7560" s="116"/>
    </row>
    <row r="7561" spans="1:13" x14ac:dyDescent="0.35">
      <c r="A7561" s="116"/>
      <c r="C7561" s="116"/>
      <c r="D7561" s="116"/>
      <c r="M7561" s="116"/>
    </row>
    <row r="7562" spans="1:13" x14ac:dyDescent="0.35">
      <c r="A7562" s="116"/>
      <c r="C7562" s="116"/>
      <c r="D7562" s="116"/>
      <c r="M7562" s="116"/>
    </row>
    <row r="7563" spans="1:13" x14ac:dyDescent="0.35">
      <c r="A7563" s="116"/>
      <c r="C7563" s="116"/>
      <c r="D7563" s="116"/>
      <c r="M7563" s="116"/>
    </row>
    <row r="7564" spans="1:13" x14ac:dyDescent="0.35">
      <c r="A7564" s="116"/>
      <c r="C7564" s="116"/>
      <c r="D7564" s="116"/>
      <c r="M7564" s="116"/>
    </row>
    <row r="7565" spans="1:13" x14ac:dyDescent="0.35">
      <c r="A7565" s="116"/>
      <c r="C7565" s="116"/>
      <c r="D7565" s="116"/>
      <c r="M7565" s="116"/>
    </row>
    <row r="7566" spans="1:13" x14ac:dyDescent="0.35">
      <c r="A7566" s="116"/>
      <c r="C7566" s="116"/>
      <c r="D7566" s="116"/>
      <c r="M7566" s="116"/>
    </row>
    <row r="7567" spans="1:13" x14ac:dyDescent="0.35">
      <c r="A7567" s="116"/>
      <c r="C7567" s="116"/>
      <c r="D7567" s="116"/>
      <c r="M7567" s="116"/>
    </row>
    <row r="7568" spans="1:13" x14ac:dyDescent="0.35">
      <c r="A7568" s="116"/>
      <c r="C7568" s="116"/>
      <c r="D7568" s="116"/>
      <c r="M7568" s="116"/>
    </row>
    <row r="7569" spans="1:13" x14ac:dyDescent="0.35">
      <c r="A7569" s="116"/>
      <c r="C7569" s="116"/>
      <c r="D7569" s="116"/>
      <c r="M7569" s="116"/>
    </row>
    <row r="7570" spans="1:13" x14ac:dyDescent="0.35">
      <c r="A7570" s="116"/>
      <c r="C7570" s="116"/>
      <c r="D7570" s="116"/>
      <c r="M7570" s="116"/>
    </row>
    <row r="7571" spans="1:13" x14ac:dyDescent="0.35">
      <c r="A7571" s="116"/>
      <c r="C7571" s="116"/>
      <c r="D7571" s="116"/>
      <c r="M7571" s="116"/>
    </row>
    <row r="7572" spans="1:13" x14ac:dyDescent="0.35">
      <c r="A7572" s="116"/>
      <c r="C7572" s="116"/>
      <c r="D7572" s="116"/>
      <c r="M7572" s="116"/>
    </row>
    <row r="7573" spans="1:13" x14ac:dyDescent="0.35">
      <c r="A7573" s="116"/>
      <c r="C7573" s="116"/>
      <c r="D7573" s="116"/>
      <c r="M7573" s="116"/>
    </row>
    <row r="7574" spans="1:13" x14ac:dyDescent="0.35">
      <c r="A7574" s="116"/>
      <c r="C7574" s="116"/>
      <c r="D7574" s="116"/>
      <c r="M7574" s="116"/>
    </row>
    <row r="7575" spans="1:13" x14ac:dyDescent="0.35">
      <c r="A7575" s="116"/>
      <c r="C7575" s="116"/>
      <c r="D7575" s="116"/>
      <c r="M7575" s="116"/>
    </row>
    <row r="7576" spans="1:13" x14ac:dyDescent="0.35">
      <c r="A7576" s="116"/>
      <c r="C7576" s="116"/>
      <c r="D7576" s="116"/>
      <c r="M7576" s="116"/>
    </row>
    <row r="7577" spans="1:13" x14ac:dyDescent="0.35">
      <c r="A7577" s="116"/>
      <c r="C7577" s="116"/>
      <c r="D7577" s="116"/>
      <c r="M7577" s="116"/>
    </row>
    <row r="7578" spans="1:13" x14ac:dyDescent="0.35">
      <c r="A7578" s="116"/>
      <c r="C7578" s="116"/>
      <c r="D7578" s="116"/>
      <c r="M7578" s="116"/>
    </row>
    <row r="7579" spans="1:13" x14ac:dyDescent="0.35">
      <c r="A7579" s="116"/>
      <c r="C7579" s="116"/>
      <c r="D7579" s="116"/>
      <c r="M7579" s="116"/>
    </row>
    <row r="7580" spans="1:13" x14ac:dyDescent="0.35">
      <c r="A7580" s="116"/>
      <c r="C7580" s="116"/>
      <c r="D7580" s="116"/>
      <c r="M7580" s="116"/>
    </row>
    <row r="7581" spans="1:13" x14ac:dyDescent="0.35">
      <c r="A7581" s="116"/>
      <c r="C7581" s="116"/>
      <c r="D7581" s="116"/>
      <c r="M7581" s="116"/>
    </row>
    <row r="7582" spans="1:13" x14ac:dyDescent="0.35">
      <c r="A7582" s="116"/>
      <c r="C7582" s="116"/>
      <c r="D7582" s="116"/>
      <c r="M7582" s="116"/>
    </row>
    <row r="7583" spans="1:13" x14ac:dyDescent="0.35">
      <c r="A7583" s="116"/>
      <c r="C7583" s="116"/>
      <c r="D7583" s="116"/>
      <c r="M7583" s="116"/>
    </row>
    <row r="7584" spans="1:13" x14ac:dyDescent="0.35">
      <c r="A7584" s="116"/>
      <c r="C7584" s="116"/>
      <c r="D7584" s="116"/>
      <c r="M7584" s="116"/>
    </row>
    <row r="7585" spans="1:13" x14ac:dyDescent="0.35">
      <c r="A7585" s="116"/>
      <c r="C7585" s="116"/>
      <c r="D7585" s="116"/>
      <c r="M7585" s="116"/>
    </row>
    <row r="7586" spans="1:13" x14ac:dyDescent="0.35">
      <c r="A7586" s="116"/>
      <c r="C7586" s="116"/>
      <c r="D7586" s="116"/>
      <c r="M7586" s="116"/>
    </row>
    <row r="7587" spans="1:13" x14ac:dyDescent="0.35">
      <c r="A7587" s="116"/>
      <c r="C7587" s="116"/>
      <c r="D7587" s="116"/>
      <c r="M7587" s="116"/>
    </row>
    <row r="7588" spans="1:13" x14ac:dyDescent="0.35">
      <c r="A7588" s="116"/>
      <c r="C7588" s="116"/>
      <c r="D7588" s="116"/>
      <c r="M7588" s="116"/>
    </row>
    <row r="7589" spans="1:13" x14ac:dyDescent="0.35">
      <c r="A7589" s="116"/>
      <c r="C7589" s="116"/>
      <c r="D7589" s="116"/>
      <c r="M7589" s="116"/>
    </row>
    <row r="7590" spans="1:13" x14ac:dyDescent="0.35">
      <c r="A7590" s="116"/>
      <c r="C7590" s="116"/>
      <c r="D7590" s="116"/>
      <c r="M7590" s="116"/>
    </row>
    <row r="7591" spans="1:13" x14ac:dyDescent="0.35">
      <c r="A7591" s="116"/>
      <c r="C7591" s="116"/>
      <c r="D7591" s="116"/>
      <c r="M7591" s="116"/>
    </row>
    <row r="7592" spans="1:13" x14ac:dyDescent="0.35">
      <c r="A7592" s="116"/>
      <c r="C7592" s="116"/>
      <c r="D7592" s="116"/>
      <c r="M7592" s="116"/>
    </row>
    <row r="7593" spans="1:13" x14ac:dyDescent="0.35">
      <c r="A7593" s="116"/>
      <c r="C7593" s="116"/>
      <c r="D7593" s="116"/>
      <c r="M7593" s="116"/>
    </row>
    <row r="7594" spans="1:13" x14ac:dyDescent="0.35">
      <c r="A7594" s="116"/>
      <c r="C7594" s="116"/>
      <c r="D7594" s="116"/>
      <c r="M7594" s="116"/>
    </row>
    <row r="7595" spans="1:13" x14ac:dyDescent="0.35">
      <c r="A7595" s="116"/>
      <c r="C7595" s="116"/>
      <c r="D7595" s="116"/>
      <c r="M7595" s="116"/>
    </row>
    <row r="7596" spans="1:13" x14ac:dyDescent="0.35">
      <c r="A7596" s="116"/>
      <c r="C7596" s="116"/>
      <c r="D7596" s="116"/>
      <c r="M7596" s="116"/>
    </row>
    <row r="7597" spans="1:13" x14ac:dyDescent="0.35">
      <c r="A7597" s="116"/>
      <c r="C7597" s="116"/>
      <c r="D7597" s="116"/>
      <c r="M7597" s="116"/>
    </row>
    <row r="7598" spans="1:13" x14ac:dyDescent="0.35">
      <c r="A7598" s="116"/>
      <c r="C7598" s="116"/>
      <c r="D7598" s="116"/>
      <c r="M7598" s="116"/>
    </row>
    <row r="7599" spans="1:13" x14ac:dyDescent="0.35">
      <c r="A7599" s="116"/>
      <c r="C7599" s="116"/>
      <c r="D7599" s="116"/>
      <c r="M7599" s="116"/>
    </row>
    <row r="7600" spans="1:13" x14ac:dyDescent="0.35">
      <c r="A7600" s="116"/>
      <c r="C7600" s="116"/>
      <c r="D7600" s="116"/>
      <c r="M7600" s="116"/>
    </row>
    <row r="7601" spans="1:13" x14ac:dyDescent="0.35">
      <c r="A7601" s="116"/>
      <c r="C7601" s="116"/>
      <c r="D7601" s="116"/>
      <c r="M7601" s="116"/>
    </row>
    <row r="7602" spans="1:13" x14ac:dyDescent="0.35">
      <c r="A7602" s="116"/>
      <c r="C7602" s="116"/>
      <c r="D7602" s="116"/>
      <c r="M7602" s="116"/>
    </row>
    <row r="7603" spans="1:13" x14ac:dyDescent="0.35">
      <c r="A7603" s="116"/>
      <c r="C7603" s="116"/>
      <c r="D7603" s="116"/>
      <c r="M7603" s="116"/>
    </row>
    <row r="7604" spans="1:13" x14ac:dyDescent="0.35">
      <c r="A7604" s="116"/>
      <c r="C7604" s="116"/>
      <c r="D7604" s="116"/>
      <c r="M7604" s="116"/>
    </row>
    <row r="7605" spans="1:13" x14ac:dyDescent="0.35">
      <c r="A7605" s="116"/>
      <c r="C7605" s="116"/>
      <c r="D7605" s="116"/>
      <c r="M7605" s="116"/>
    </row>
    <row r="7606" spans="1:13" x14ac:dyDescent="0.35">
      <c r="A7606" s="116"/>
      <c r="C7606" s="116"/>
      <c r="D7606" s="116"/>
      <c r="M7606" s="116"/>
    </row>
    <row r="7607" spans="1:13" x14ac:dyDescent="0.35">
      <c r="A7607" s="116"/>
      <c r="C7607" s="116"/>
      <c r="D7607" s="116"/>
      <c r="M7607" s="116"/>
    </row>
    <row r="7608" spans="1:13" x14ac:dyDescent="0.35">
      <c r="A7608" s="116"/>
      <c r="C7608" s="116"/>
      <c r="D7608" s="116"/>
      <c r="M7608" s="116"/>
    </row>
    <row r="7609" spans="1:13" x14ac:dyDescent="0.35">
      <c r="A7609" s="116"/>
      <c r="C7609" s="116"/>
      <c r="D7609" s="116"/>
      <c r="M7609" s="116"/>
    </row>
    <row r="7610" spans="1:13" x14ac:dyDescent="0.35">
      <c r="A7610" s="116"/>
      <c r="C7610" s="116"/>
      <c r="D7610" s="116"/>
      <c r="M7610" s="116"/>
    </row>
    <row r="7611" spans="1:13" x14ac:dyDescent="0.35">
      <c r="A7611" s="116"/>
      <c r="C7611" s="116"/>
      <c r="D7611" s="116"/>
      <c r="M7611" s="116"/>
    </row>
    <row r="7612" spans="1:13" x14ac:dyDescent="0.35">
      <c r="A7612" s="116"/>
      <c r="C7612" s="116"/>
      <c r="D7612" s="116"/>
      <c r="M7612" s="116"/>
    </row>
    <row r="7613" spans="1:13" x14ac:dyDescent="0.35">
      <c r="A7613" s="116"/>
      <c r="C7613" s="116"/>
      <c r="D7613" s="116"/>
      <c r="M7613" s="116"/>
    </row>
    <row r="7614" spans="1:13" x14ac:dyDescent="0.35">
      <c r="A7614" s="116"/>
      <c r="C7614" s="116"/>
      <c r="D7614" s="116"/>
      <c r="M7614" s="116"/>
    </row>
    <row r="7615" spans="1:13" x14ac:dyDescent="0.35">
      <c r="A7615" s="116"/>
      <c r="C7615" s="116"/>
      <c r="D7615" s="116"/>
      <c r="M7615" s="116"/>
    </row>
    <row r="7616" spans="1:13" x14ac:dyDescent="0.35">
      <c r="A7616" s="116"/>
      <c r="C7616" s="116"/>
      <c r="D7616" s="116"/>
      <c r="M7616" s="116"/>
    </row>
    <row r="7617" spans="1:13" x14ac:dyDescent="0.35">
      <c r="A7617" s="116"/>
      <c r="C7617" s="116"/>
      <c r="D7617" s="116"/>
      <c r="M7617" s="116"/>
    </row>
    <row r="7618" spans="1:13" x14ac:dyDescent="0.35">
      <c r="A7618" s="116"/>
      <c r="C7618" s="116"/>
      <c r="D7618" s="116"/>
      <c r="M7618" s="116"/>
    </row>
    <row r="7619" spans="1:13" x14ac:dyDescent="0.35">
      <c r="A7619" s="116"/>
      <c r="C7619" s="116"/>
      <c r="D7619" s="116"/>
      <c r="M7619" s="116"/>
    </row>
    <row r="7620" spans="1:13" x14ac:dyDescent="0.35">
      <c r="A7620" s="116"/>
      <c r="C7620" s="116"/>
      <c r="D7620" s="116"/>
      <c r="M7620" s="116"/>
    </row>
    <row r="7621" spans="1:13" x14ac:dyDescent="0.35">
      <c r="A7621" s="116"/>
      <c r="C7621" s="116"/>
      <c r="D7621" s="116"/>
      <c r="M7621" s="116"/>
    </row>
    <row r="7622" spans="1:13" x14ac:dyDescent="0.35">
      <c r="A7622" s="116"/>
      <c r="C7622" s="116"/>
      <c r="D7622" s="116"/>
      <c r="M7622" s="116"/>
    </row>
    <row r="7623" spans="1:13" x14ac:dyDescent="0.35">
      <c r="A7623" s="116"/>
      <c r="C7623" s="116"/>
      <c r="D7623" s="116"/>
      <c r="M7623" s="116"/>
    </row>
    <row r="7624" spans="1:13" x14ac:dyDescent="0.35">
      <c r="A7624" s="116"/>
      <c r="C7624" s="116"/>
      <c r="D7624" s="116"/>
      <c r="M7624" s="116"/>
    </row>
    <row r="7625" spans="1:13" x14ac:dyDescent="0.35">
      <c r="A7625" s="116"/>
      <c r="C7625" s="116"/>
      <c r="D7625" s="116"/>
      <c r="M7625" s="116"/>
    </row>
    <row r="7626" spans="1:13" x14ac:dyDescent="0.35">
      <c r="A7626" s="116"/>
      <c r="C7626" s="116"/>
      <c r="D7626" s="116"/>
      <c r="M7626" s="116"/>
    </row>
    <row r="7627" spans="1:13" x14ac:dyDescent="0.35">
      <c r="A7627" s="116"/>
      <c r="C7627" s="116"/>
      <c r="D7627" s="116"/>
      <c r="M7627" s="116"/>
    </row>
    <row r="7628" spans="1:13" x14ac:dyDescent="0.35">
      <c r="A7628" s="116"/>
      <c r="C7628" s="116"/>
      <c r="D7628" s="116"/>
      <c r="M7628" s="116"/>
    </row>
    <row r="7629" spans="1:13" x14ac:dyDescent="0.35">
      <c r="A7629" s="116"/>
      <c r="C7629" s="116"/>
      <c r="D7629" s="116"/>
      <c r="M7629" s="116"/>
    </row>
    <row r="7630" spans="1:13" x14ac:dyDescent="0.35">
      <c r="A7630" s="116"/>
      <c r="C7630" s="116"/>
      <c r="D7630" s="116"/>
      <c r="M7630" s="116"/>
    </row>
    <row r="7631" spans="1:13" x14ac:dyDescent="0.35">
      <c r="A7631" s="116"/>
      <c r="C7631" s="116"/>
      <c r="D7631" s="116"/>
      <c r="M7631" s="116"/>
    </row>
    <row r="7632" spans="1:13" x14ac:dyDescent="0.35">
      <c r="A7632" s="116"/>
      <c r="C7632" s="116"/>
      <c r="D7632" s="116"/>
      <c r="M7632" s="116"/>
    </row>
    <row r="7633" spans="1:13" x14ac:dyDescent="0.35">
      <c r="A7633" s="116"/>
      <c r="C7633" s="116"/>
      <c r="D7633" s="116"/>
      <c r="M7633" s="116"/>
    </row>
    <row r="7634" spans="1:13" x14ac:dyDescent="0.35">
      <c r="A7634" s="116"/>
      <c r="C7634" s="116"/>
      <c r="D7634" s="116"/>
      <c r="M7634" s="116"/>
    </row>
    <row r="7635" spans="1:13" x14ac:dyDescent="0.35">
      <c r="A7635" s="116"/>
      <c r="C7635" s="116"/>
      <c r="D7635" s="116"/>
      <c r="M7635" s="116"/>
    </row>
    <row r="7636" spans="1:13" x14ac:dyDescent="0.35">
      <c r="A7636" s="116"/>
      <c r="C7636" s="116"/>
      <c r="D7636" s="116"/>
      <c r="M7636" s="116"/>
    </row>
    <row r="7637" spans="1:13" x14ac:dyDescent="0.35">
      <c r="A7637" s="116"/>
      <c r="C7637" s="116"/>
      <c r="D7637" s="116"/>
      <c r="M7637" s="116"/>
    </row>
    <row r="7638" spans="1:13" x14ac:dyDescent="0.35">
      <c r="A7638" s="116"/>
      <c r="C7638" s="116"/>
      <c r="D7638" s="116"/>
      <c r="M7638" s="116"/>
    </row>
    <row r="7639" spans="1:13" x14ac:dyDescent="0.35">
      <c r="A7639" s="116"/>
      <c r="C7639" s="116"/>
      <c r="D7639" s="116"/>
      <c r="M7639" s="116"/>
    </row>
    <row r="7640" spans="1:13" x14ac:dyDescent="0.35">
      <c r="A7640" s="116"/>
      <c r="C7640" s="116"/>
      <c r="D7640" s="116"/>
      <c r="M7640" s="116"/>
    </row>
    <row r="7641" spans="1:13" x14ac:dyDescent="0.35">
      <c r="A7641" s="116"/>
      <c r="C7641" s="116"/>
      <c r="D7641" s="116"/>
      <c r="M7641" s="116"/>
    </row>
    <row r="7642" spans="1:13" x14ac:dyDescent="0.35">
      <c r="A7642" s="116"/>
      <c r="C7642" s="116"/>
      <c r="D7642" s="116"/>
      <c r="M7642" s="116"/>
    </row>
    <row r="7643" spans="1:13" x14ac:dyDescent="0.35">
      <c r="A7643" s="116"/>
      <c r="C7643" s="116"/>
      <c r="D7643" s="116"/>
      <c r="M7643" s="116"/>
    </row>
    <row r="7644" spans="1:13" x14ac:dyDescent="0.35">
      <c r="A7644" s="116"/>
      <c r="C7644" s="116"/>
      <c r="D7644" s="116"/>
      <c r="M7644" s="116"/>
    </row>
    <row r="7645" spans="1:13" x14ac:dyDescent="0.35">
      <c r="A7645" s="116"/>
      <c r="C7645" s="116"/>
      <c r="D7645" s="116"/>
      <c r="M7645" s="116"/>
    </row>
    <row r="7646" spans="1:13" x14ac:dyDescent="0.35">
      <c r="A7646" s="116"/>
      <c r="C7646" s="116"/>
      <c r="D7646" s="116"/>
      <c r="M7646" s="116"/>
    </row>
    <row r="7647" spans="1:13" x14ac:dyDescent="0.35">
      <c r="A7647" s="116"/>
      <c r="C7647" s="116"/>
      <c r="D7647" s="116"/>
      <c r="M7647" s="116"/>
    </row>
    <row r="7648" spans="1:13" x14ac:dyDescent="0.35">
      <c r="A7648" s="116"/>
      <c r="C7648" s="116"/>
      <c r="D7648" s="116"/>
      <c r="M7648" s="116"/>
    </row>
    <row r="7649" spans="1:13" x14ac:dyDescent="0.35">
      <c r="A7649" s="116"/>
      <c r="C7649" s="116"/>
      <c r="D7649" s="116"/>
      <c r="M7649" s="116"/>
    </row>
    <row r="7650" spans="1:13" x14ac:dyDescent="0.35">
      <c r="A7650" s="116"/>
      <c r="C7650" s="116"/>
      <c r="D7650" s="116"/>
      <c r="M7650" s="116"/>
    </row>
    <row r="7651" spans="1:13" x14ac:dyDescent="0.35">
      <c r="A7651" s="116"/>
      <c r="C7651" s="116"/>
      <c r="D7651" s="116"/>
      <c r="M7651" s="116"/>
    </row>
    <row r="7652" spans="1:13" x14ac:dyDescent="0.35">
      <c r="A7652" s="116"/>
      <c r="C7652" s="116"/>
      <c r="D7652" s="116"/>
      <c r="M7652" s="116"/>
    </row>
    <row r="7653" spans="1:13" x14ac:dyDescent="0.35">
      <c r="A7653" s="116"/>
      <c r="C7653" s="116"/>
      <c r="D7653" s="116"/>
      <c r="M7653" s="116"/>
    </row>
    <row r="7654" spans="1:13" x14ac:dyDescent="0.35">
      <c r="A7654" s="116"/>
      <c r="C7654" s="116"/>
      <c r="D7654" s="116"/>
      <c r="M7654" s="116"/>
    </row>
    <row r="7655" spans="1:13" x14ac:dyDescent="0.35">
      <c r="A7655" s="116"/>
      <c r="C7655" s="116"/>
      <c r="D7655" s="116"/>
      <c r="M7655" s="116"/>
    </row>
    <row r="7656" spans="1:13" x14ac:dyDescent="0.35">
      <c r="A7656" s="116"/>
      <c r="C7656" s="116"/>
      <c r="D7656" s="116"/>
      <c r="M7656" s="116"/>
    </row>
    <row r="7657" spans="1:13" x14ac:dyDescent="0.35">
      <c r="A7657" s="116"/>
      <c r="C7657" s="116"/>
      <c r="D7657" s="116"/>
      <c r="M7657" s="116"/>
    </row>
    <row r="7658" spans="1:13" x14ac:dyDescent="0.35">
      <c r="A7658" s="116"/>
      <c r="C7658" s="116"/>
      <c r="D7658" s="116"/>
      <c r="M7658" s="116"/>
    </row>
    <row r="7659" spans="1:13" x14ac:dyDescent="0.35">
      <c r="A7659" s="116"/>
      <c r="C7659" s="116"/>
      <c r="D7659" s="116"/>
      <c r="M7659" s="116"/>
    </row>
    <row r="7660" spans="1:13" x14ac:dyDescent="0.35">
      <c r="A7660" s="116"/>
      <c r="C7660" s="116"/>
      <c r="D7660" s="116"/>
      <c r="M7660" s="116"/>
    </row>
    <row r="7661" spans="1:13" x14ac:dyDescent="0.35">
      <c r="A7661" s="116"/>
      <c r="C7661" s="116"/>
      <c r="D7661" s="116"/>
      <c r="M7661" s="116"/>
    </row>
    <row r="7662" spans="1:13" x14ac:dyDescent="0.35">
      <c r="A7662" s="116"/>
      <c r="C7662" s="116"/>
      <c r="D7662" s="116"/>
      <c r="M7662" s="116"/>
    </row>
    <row r="7663" spans="1:13" x14ac:dyDescent="0.35">
      <c r="A7663" s="116"/>
      <c r="C7663" s="116"/>
      <c r="D7663" s="116"/>
      <c r="M7663" s="116"/>
    </row>
    <row r="7664" spans="1:13" x14ac:dyDescent="0.35">
      <c r="A7664" s="116"/>
      <c r="C7664" s="116"/>
      <c r="D7664" s="116"/>
      <c r="M7664" s="116"/>
    </row>
    <row r="7665" spans="1:13" x14ac:dyDescent="0.35">
      <c r="A7665" s="116"/>
      <c r="C7665" s="116"/>
      <c r="D7665" s="116"/>
      <c r="M7665" s="116"/>
    </row>
    <row r="7666" spans="1:13" x14ac:dyDescent="0.35">
      <c r="A7666" s="116"/>
      <c r="C7666" s="116"/>
      <c r="D7666" s="116"/>
      <c r="M7666" s="116"/>
    </row>
    <row r="7667" spans="1:13" x14ac:dyDescent="0.35">
      <c r="A7667" s="116"/>
      <c r="C7667" s="116"/>
      <c r="D7667" s="116"/>
      <c r="M7667" s="116"/>
    </row>
    <row r="7668" spans="1:13" x14ac:dyDescent="0.35">
      <c r="A7668" s="116"/>
      <c r="C7668" s="116"/>
      <c r="D7668" s="116"/>
      <c r="M7668" s="116"/>
    </row>
    <row r="7669" spans="1:13" x14ac:dyDescent="0.35">
      <c r="A7669" s="116"/>
      <c r="C7669" s="116"/>
      <c r="D7669" s="116"/>
      <c r="M7669" s="116"/>
    </row>
    <row r="7670" spans="1:13" x14ac:dyDescent="0.35">
      <c r="A7670" s="116"/>
      <c r="C7670" s="116"/>
      <c r="D7670" s="116"/>
      <c r="M7670" s="116"/>
    </row>
    <row r="7671" spans="1:13" x14ac:dyDescent="0.35">
      <c r="A7671" s="116"/>
      <c r="C7671" s="116"/>
      <c r="D7671" s="116"/>
      <c r="M7671" s="116"/>
    </row>
    <row r="7672" spans="1:13" x14ac:dyDescent="0.35">
      <c r="A7672" s="116"/>
      <c r="C7672" s="116"/>
      <c r="D7672" s="116"/>
      <c r="M7672" s="116"/>
    </row>
    <row r="7673" spans="1:13" x14ac:dyDescent="0.35">
      <c r="A7673" s="116"/>
      <c r="C7673" s="116"/>
      <c r="D7673" s="116"/>
      <c r="M7673" s="116"/>
    </row>
    <row r="7674" spans="1:13" x14ac:dyDescent="0.35">
      <c r="A7674" s="116"/>
      <c r="C7674" s="116"/>
      <c r="D7674" s="116"/>
      <c r="M7674" s="116"/>
    </row>
    <row r="7675" spans="1:13" x14ac:dyDescent="0.35">
      <c r="A7675" s="116"/>
      <c r="C7675" s="116"/>
      <c r="D7675" s="116"/>
      <c r="M7675" s="116"/>
    </row>
    <row r="7676" spans="1:13" x14ac:dyDescent="0.35">
      <c r="A7676" s="116"/>
      <c r="C7676" s="116"/>
      <c r="D7676" s="116"/>
      <c r="M7676" s="116"/>
    </row>
    <row r="7677" spans="1:13" x14ac:dyDescent="0.35">
      <c r="A7677" s="116"/>
      <c r="C7677" s="116"/>
      <c r="D7677" s="116"/>
      <c r="M7677" s="116"/>
    </row>
    <row r="7678" spans="1:13" x14ac:dyDescent="0.35">
      <c r="A7678" s="116"/>
      <c r="C7678" s="116"/>
      <c r="D7678" s="116"/>
      <c r="M7678" s="116"/>
    </row>
    <row r="7679" spans="1:13" x14ac:dyDescent="0.35">
      <c r="A7679" s="116"/>
      <c r="C7679" s="116"/>
      <c r="D7679" s="116"/>
      <c r="M7679" s="116"/>
    </row>
    <row r="7680" spans="1:13" x14ac:dyDescent="0.35">
      <c r="A7680" s="116"/>
      <c r="C7680" s="116"/>
      <c r="D7680" s="116"/>
      <c r="M7680" s="116"/>
    </row>
    <row r="7681" spans="1:13" x14ac:dyDescent="0.35">
      <c r="A7681" s="116"/>
      <c r="C7681" s="116"/>
      <c r="D7681" s="116"/>
      <c r="M7681" s="116"/>
    </row>
    <row r="7682" spans="1:13" x14ac:dyDescent="0.35">
      <c r="A7682" s="116"/>
      <c r="C7682" s="116"/>
      <c r="D7682" s="116"/>
      <c r="M7682" s="116"/>
    </row>
    <row r="7683" spans="1:13" x14ac:dyDescent="0.35">
      <c r="A7683" s="116"/>
      <c r="C7683" s="116"/>
      <c r="D7683" s="116"/>
      <c r="M7683" s="116"/>
    </row>
    <row r="7684" spans="1:13" x14ac:dyDescent="0.35">
      <c r="A7684" s="116"/>
      <c r="C7684" s="116"/>
      <c r="D7684" s="116"/>
      <c r="M7684" s="116"/>
    </row>
    <row r="7685" spans="1:13" x14ac:dyDescent="0.35">
      <c r="A7685" s="116"/>
      <c r="C7685" s="116"/>
      <c r="D7685" s="116"/>
      <c r="M7685" s="116"/>
    </row>
    <row r="7686" spans="1:13" x14ac:dyDescent="0.35">
      <c r="A7686" s="116"/>
      <c r="C7686" s="116"/>
      <c r="D7686" s="116"/>
      <c r="M7686" s="116"/>
    </row>
    <row r="7687" spans="1:13" x14ac:dyDescent="0.35">
      <c r="A7687" s="116"/>
      <c r="C7687" s="116"/>
      <c r="D7687" s="116"/>
      <c r="M7687" s="116"/>
    </row>
    <row r="7688" spans="1:13" x14ac:dyDescent="0.35">
      <c r="A7688" s="116"/>
      <c r="C7688" s="116"/>
      <c r="D7688" s="116"/>
      <c r="M7688" s="116"/>
    </row>
    <row r="7689" spans="1:13" x14ac:dyDescent="0.35">
      <c r="A7689" s="116"/>
      <c r="C7689" s="116"/>
      <c r="D7689" s="116"/>
      <c r="M7689" s="116"/>
    </row>
    <row r="7690" spans="1:13" x14ac:dyDescent="0.35">
      <c r="A7690" s="116"/>
      <c r="C7690" s="116"/>
      <c r="D7690" s="116"/>
      <c r="M7690" s="116"/>
    </row>
    <row r="7691" spans="1:13" x14ac:dyDescent="0.35">
      <c r="A7691" s="116"/>
      <c r="C7691" s="116"/>
      <c r="D7691" s="116"/>
      <c r="M7691" s="116"/>
    </row>
    <row r="7692" spans="1:13" x14ac:dyDescent="0.35">
      <c r="A7692" s="116"/>
      <c r="C7692" s="116"/>
      <c r="D7692" s="116"/>
      <c r="M7692" s="116"/>
    </row>
    <row r="7693" spans="1:13" x14ac:dyDescent="0.35">
      <c r="A7693" s="116"/>
      <c r="C7693" s="116"/>
      <c r="D7693" s="116"/>
      <c r="M7693" s="116"/>
    </row>
    <row r="7694" spans="1:13" x14ac:dyDescent="0.35">
      <c r="A7694" s="116"/>
      <c r="C7694" s="116"/>
      <c r="D7694" s="116"/>
      <c r="M7694" s="116"/>
    </row>
    <row r="7695" spans="1:13" x14ac:dyDescent="0.35">
      <c r="A7695" s="116"/>
      <c r="C7695" s="116"/>
      <c r="D7695" s="116"/>
      <c r="M7695" s="116"/>
    </row>
    <row r="7696" spans="1:13" x14ac:dyDescent="0.35">
      <c r="A7696" s="116"/>
      <c r="C7696" s="116"/>
      <c r="D7696" s="116"/>
      <c r="M7696" s="116"/>
    </row>
    <row r="7697" spans="1:13" x14ac:dyDescent="0.35">
      <c r="A7697" s="116"/>
      <c r="C7697" s="116"/>
      <c r="D7697" s="116"/>
      <c r="M7697" s="116"/>
    </row>
    <row r="7698" spans="1:13" x14ac:dyDescent="0.35">
      <c r="A7698" s="116"/>
      <c r="C7698" s="116"/>
      <c r="D7698" s="116"/>
      <c r="M7698" s="116"/>
    </row>
    <row r="7699" spans="1:13" x14ac:dyDescent="0.35">
      <c r="A7699" s="116"/>
      <c r="C7699" s="116"/>
      <c r="D7699" s="116"/>
      <c r="M7699" s="116"/>
    </row>
    <row r="7700" spans="1:13" x14ac:dyDescent="0.35">
      <c r="A7700" s="116"/>
      <c r="C7700" s="116"/>
      <c r="D7700" s="116"/>
      <c r="M7700" s="116"/>
    </row>
    <row r="7701" spans="1:13" x14ac:dyDescent="0.35">
      <c r="A7701" s="116"/>
      <c r="C7701" s="116"/>
      <c r="D7701" s="116"/>
      <c r="M7701" s="116"/>
    </row>
    <row r="7702" spans="1:13" x14ac:dyDescent="0.35">
      <c r="A7702" s="116"/>
      <c r="C7702" s="116"/>
      <c r="D7702" s="116"/>
      <c r="M7702" s="116"/>
    </row>
    <row r="7703" spans="1:13" x14ac:dyDescent="0.35">
      <c r="A7703" s="116"/>
      <c r="C7703" s="116"/>
      <c r="D7703" s="116"/>
      <c r="M7703" s="116"/>
    </row>
    <row r="7704" spans="1:13" x14ac:dyDescent="0.35">
      <c r="A7704" s="116"/>
      <c r="C7704" s="116"/>
      <c r="D7704" s="116"/>
      <c r="M7704" s="116"/>
    </row>
    <row r="7705" spans="1:13" x14ac:dyDescent="0.35">
      <c r="A7705" s="116"/>
      <c r="C7705" s="116"/>
      <c r="D7705" s="116"/>
      <c r="M7705" s="116"/>
    </row>
    <row r="7706" spans="1:13" x14ac:dyDescent="0.35">
      <c r="A7706" s="116"/>
      <c r="C7706" s="116"/>
      <c r="D7706" s="116"/>
      <c r="M7706" s="116"/>
    </row>
    <row r="7707" spans="1:13" x14ac:dyDescent="0.35">
      <c r="A7707" s="116"/>
      <c r="C7707" s="116"/>
      <c r="D7707" s="116"/>
      <c r="M7707" s="116"/>
    </row>
    <row r="7708" spans="1:13" x14ac:dyDescent="0.35">
      <c r="A7708" s="116"/>
      <c r="C7708" s="116"/>
      <c r="D7708" s="116"/>
      <c r="M7708" s="116"/>
    </row>
    <row r="7709" spans="1:13" x14ac:dyDescent="0.35">
      <c r="A7709" s="116"/>
      <c r="C7709" s="116"/>
      <c r="D7709" s="116"/>
      <c r="M7709" s="116"/>
    </row>
    <row r="7710" spans="1:13" x14ac:dyDescent="0.35">
      <c r="A7710" s="116"/>
      <c r="C7710" s="116"/>
      <c r="D7710" s="116"/>
      <c r="M7710" s="116"/>
    </row>
    <row r="7711" spans="1:13" x14ac:dyDescent="0.35">
      <c r="A7711" s="116"/>
      <c r="C7711" s="116"/>
      <c r="D7711" s="116"/>
      <c r="M7711" s="116"/>
    </row>
    <row r="7712" spans="1:13" x14ac:dyDescent="0.35">
      <c r="A7712" s="116"/>
      <c r="C7712" s="116"/>
      <c r="D7712" s="116"/>
      <c r="M7712" s="116"/>
    </row>
    <row r="7713" spans="1:13" x14ac:dyDescent="0.35">
      <c r="A7713" s="116"/>
      <c r="C7713" s="116"/>
      <c r="D7713" s="116"/>
      <c r="M7713" s="116"/>
    </row>
    <row r="7714" spans="1:13" x14ac:dyDescent="0.35">
      <c r="A7714" s="116"/>
      <c r="C7714" s="116"/>
      <c r="D7714" s="116"/>
      <c r="M7714" s="116"/>
    </row>
    <row r="7715" spans="1:13" x14ac:dyDescent="0.35">
      <c r="A7715" s="116"/>
      <c r="C7715" s="116"/>
      <c r="D7715" s="116"/>
      <c r="M7715" s="116"/>
    </row>
    <row r="7716" spans="1:13" x14ac:dyDescent="0.35">
      <c r="A7716" s="116"/>
      <c r="C7716" s="116"/>
      <c r="D7716" s="116"/>
      <c r="M7716" s="116"/>
    </row>
    <row r="7717" spans="1:13" x14ac:dyDescent="0.35">
      <c r="A7717" s="116"/>
      <c r="C7717" s="116"/>
      <c r="D7717" s="116"/>
      <c r="M7717" s="116"/>
    </row>
    <row r="7718" spans="1:13" x14ac:dyDescent="0.35">
      <c r="A7718" s="116"/>
      <c r="C7718" s="116"/>
      <c r="D7718" s="116"/>
      <c r="M7718" s="116"/>
    </row>
    <row r="7719" spans="1:13" x14ac:dyDescent="0.35">
      <c r="A7719" s="116"/>
      <c r="C7719" s="116"/>
      <c r="D7719" s="116"/>
      <c r="M7719" s="116"/>
    </row>
    <row r="7720" spans="1:13" x14ac:dyDescent="0.35">
      <c r="A7720" s="116"/>
      <c r="C7720" s="116"/>
      <c r="D7720" s="116"/>
      <c r="M7720" s="116"/>
    </row>
    <row r="7721" spans="1:13" x14ac:dyDescent="0.35">
      <c r="A7721" s="116"/>
      <c r="C7721" s="116"/>
      <c r="D7721" s="116"/>
      <c r="M7721" s="116"/>
    </row>
    <row r="7722" spans="1:13" x14ac:dyDescent="0.35">
      <c r="A7722" s="116"/>
      <c r="C7722" s="116"/>
      <c r="D7722" s="116"/>
      <c r="M7722" s="116"/>
    </row>
    <row r="7723" spans="1:13" x14ac:dyDescent="0.35">
      <c r="A7723" s="116"/>
      <c r="C7723" s="116"/>
      <c r="D7723" s="116"/>
      <c r="M7723" s="116"/>
    </row>
    <row r="7724" spans="1:13" x14ac:dyDescent="0.35">
      <c r="A7724" s="116"/>
      <c r="C7724" s="116"/>
      <c r="D7724" s="116"/>
      <c r="M7724" s="116"/>
    </row>
    <row r="7725" spans="1:13" x14ac:dyDescent="0.35">
      <c r="A7725" s="116"/>
      <c r="C7725" s="116"/>
      <c r="D7725" s="116"/>
      <c r="M7725" s="116"/>
    </row>
    <row r="7726" spans="1:13" x14ac:dyDescent="0.35">
      <c r="A7726" s="116"/>
      <c r="C7726" s="116"/>
      <c r="D7726" s="116"/>
      <c r="M7726" s="116"/>
    </row>
    <row r="7727" spans="1:13" x14ac:dyDescent="0.35">
      <c r="A7727" s="116"/>
      <c r="C7727" s="116"/>
      <c r="D7727" s="116"/>
      <c r="M7727" s="116"/>
    </row>
    <row r="7728" spans="1:13" x14ac:dyDescent="0.35">
      <c r="A7728" s="116"/>
      <c r="C7728" s="116"/>
      <c r="D7728" s="116"/>
      <c r="M7728" s="116"/>
    </row>
    <row r="7729" spans="1:13" x14ac:dyDescent="0.35">
      <c r="A7729" s="116"/>
      <c r="C7729" s="116"/>
      <c r="D7729" s="116"/>
      <c r="M7729" s="116"/>
    </row>
    <row r="7730" spans="1:13" x14ac:dyDescent="0.35">
      <c r="A7730" s="116"/>
      <c r="C7730" s="116"/>
      <c r="D7730" s="116"/>
      <c r="M7730" s="116"/>
    </row>
    <row r="7731" spans="1:13" x14ac:dyDescent="0.35">
      <c r="A7731" s="116"/>
      <c r="C7731" s="116"/>
      <c r="D7731" s="116"/>
      <c r="M7731" s="116"/>
    </row>
    <row r="7732" spans="1:13" x14ac:dyDescent="0.35">
      <c r="A7732" s="116"/>
      <c r="C7732" s="116"/>
      <c r="D7732" s="116"/>
      <c r="M7732" s="116"/>
    </row>
    <row r="7733" spans="1:13" x14ac:dyDescent="0.35">
      <c r="A7733" s="116"/>
      <c r="C7733" s="116"/>
      <c r="D7733" s="116"/>
      <c r="M7733" s="116"/>
    </row>
    <row r="7734" spans="1:13" x14ac:dyDescent="0.35">
      <c r="A7734" s="116"/>
      <c r="C7734" s="116"/>
      <c r="D7734" s="116"/>
      <c r="M7734" s="116"/>
    </row>
    <row r="7735" spans="1:13" x14ac:dyDescent="0.35">
      <c r="A7735" s="116"/>
      <c r="C7735" s="116"/>
      <c r="D7735" s="116"/>
      <c r="M7735" s="116"/>
    </row>
    <row r="7736" spans="1:13" x14ac:dyDescent="0.35">
      <c r="A7736" s="116"/>
      <c r="C7736" s="116"/>
      <c r="D7736" s="116"/>
      <c r="M7736" s="116"/>
    </row>
    <row r="7737" spans="1:13" x14ac:dyDescent="0.35">
      <c r="A7737" s="116"/>
      <c r="C7737" s="116"/>
      <c r="D7737" s="116"/>
      <c r="M7737" s="116"/>
    </row>
    <row r="7738" spans="1:13" x14ac:dyDescent="0.35">
      <c r="A7738" s="116"/>
      <c r="C7738" s="116"/>
      <c r="D7738" s="116"/>
      <c r="M7738" s="116"/>
    </row>
    <row r="7739" spans="1:13" x14ac:dyDescent="0.35">
      <c r="A7739" s="116"/>
      <c r="C7739" s="116"/>
      <c r="D7739" s="116"/>
      <c r="M7739" s="116"/>
    </row>
    <row r="7740" spans="1:13" x14ac:dyDescent="0.35">
      <c r="A7740" s="116"/>
      <c r="C7740" s="116"/>
      <c r="D7740" s="116"/>
      <c r="M7740" s="116"/>
    </row>
    <row r="7741" spans="1:13" x14ac:dyDescent="0.35">
      <c r="A7741" s="116"/>
      <c r="C7741" s="116"/>
      <c r="D7741" s="116"/>
      <c r="M7741" s="116"/>
    </row>
    <row r="7742" spans="1:13" x14ac:dyDescent="0.35">
      <c r="A7742" s="116"/>
      <c r="C7742" s="116"/>
      <c r="D7742" s="116"/>
      <c r="M7742" s="116"/>
    </row>
    <row r="7743" spans="1:13" x14ac:dyDescent="0.35">
      <c r="A7743" s="116"/>
      <c r="C7743" s="116"/>
      <c r="D7743" s="116"/>
      <c r="M7743" s="116"/>
    </row>
    <row r="7744" spans="1:13" x14ac:dyDescent="0.35">
      <c r="A7744" s="116"/>
      <c r="C7744" s="116"/>
      <c r="D7744" s="116"/>
      <c r="M7744" s="116"/>
    </row>
    <row r="7745" spans="1:13" x14ac:dyDescent="0.35">
      <c r="A7745" s="116"/>
      <c r="C7745" s="116"/>
      <c r="D7745" s="116"/>
      <c r="M7745" s="116"/>
    </row>
    <row r="7746" spans="1:13" x14ac:dyDescent="0.35">
      <c r="A7746" s="116"/>
      <c r="C7746" s="116"/>
      <c r="D7746" s="116"/>
      <c r="M7746" s="116"/>
    </row>
    <row r="7747" spans="1:13" x14ac:dyDescent="0.35">
      <c r="A7747" s="116"/>
      <c r="C7747" s="116"/>
      <c r="D7747" s="116"/>
      <c r="M7747" s="116"/>
    </row>
    <row r="7748" spans="1:13" x14ac:dyDescent="0.35">
      <c r="A7748" s="116"/>
      <c r="C7748" s="116"/>
      <c r="D7748" s="116"/>
      <c r="M7748" s="116"/>
    </row>
    <row r="7749" spans="1:13" x14ac:dyDescent="0.35">
      <c r="A7749" s="116"/>
      <c r="C7749" s="116"/>
      <c r="D7749" s="116"/>
      <c r="M7749" s="116"/>
    </row>
    <row r="7750" spans="1:13" x14ac:dyDescent="0.35">
      <c r="A7750" s="116"/>
      <c r="C7750" s="116"/>
      <c r="D7750" s="116"/>
      <c r="M7750" s="116"/>
    </row>
    <row r="7751" spans="1:13" x14ac:dyDescent="0.35">
      <c r="A7751" s="116"/>
      <c r="C7751" s="116"/>
      <c r="D7751" s="116"/>
      <c r="M7751" s="116"/>
    </row>
    <row r="7752" spans="1:13" x14ac:dyDescent="0.35">
      <c r="A7752" s="116"/>
      <c r="C7752" s="116"/>
      <c r="D7752" s="116"/>
      <c r="M7752" s="116"/>
    </row>
    <row r="7753" spans="1:13" x14ac:dyDescent="0.35">
      <c r="A7753" s="116"/>
      <c r="C7753" s="116"/>
      <c r="D7753" s="116"/>
      <c r="M7753" s="116"/>
    </row>
    <row r="7754" spans="1:13" x14ac:dyDescent="0.35">
      <c r="A7754" s="116"/>
      <c r="C7754" s="116"/>
      <c r="D7754" s="116"/>
      <c r="M7754" s="116"/>
    </row>
    <row r="7755" spans="1:13" x14ac:dyDescent="0.35">
      <c r="A7755" s="116"/>
      <c r="C7755" s="116"/>
      <c r="D7755" s="116"/>
      <c r="M7755" s="116"/>
    </row>
    <row r="7756" spans="1:13" x14ac:dyDescent="0.35">
      <c r="A7756" s="116"/>
      <c r="C7756" s="116"/>
      <c r="D7756" s="116"/>
      <c r="M7756" s="116"/>
    </row>
    <row r="7757" spans="1:13" x14ac:dyDescent="0.35">
      <c r="A7757" s="116"/>
      <c r="C7757" s="116"/>
      <c r="D7757" s="116"/>
      <c r="M7757" s="116"/>
    </row>
    <row r="7758" spans="1:13" x14ac:dyDescent="0.35">
      <c r="A7758" s="116"/>
      <c r="C7758" s="116"/>
      <c r="D7758" s="116"/>
      <c r="M7758" s="116"/>
    </row>
    <row r="7759" spans="1:13" x14ac:dyDescent="0.35">
      <c r="A7759" s="116"/>
      <c r="C7759" s="116"/>
      <c r="D7759" s="116"/>
      <c r="M7759" s="116"/>
    </row>
    <row r="7760" spans="1:13" x14ac:dyDescent="0.35">
      <c r="A7760" s="116"/>
      <c r="C7760" s="116"/>
      <c r="D7760" s="116"/>
      <c r="M7760" s="116"/>
    </row>
    <row r="7761" spans="1:13" x14ac:dyDescent="0.35">
      <c r="A7761" s="116"/>
      <c r="C7761" s="116"/>
      <c r="D7761" s="116"/>
      <c r="M7761" s="116"/>
    </row>
    <row r="7762" spans="1:13" x14ac:dyDescent="0.35">
      <c r="A7762" s="116"/>
      <c r="C7762" s="116"/>
      <c r="D7762" s="116"/>
      <c r="M7762" s="116"/>
    </row>
    <row r="7763" spans="1:13" x14ac:dyDescent="0.35">
      <c r="A7763" s="116"/>
      <c r="C7763" s="116"/>
      <c r="D7763" s="116"/>
      <c r="M7763" s="116"/>
    </row>
    <row r="7764" spans="1:13" x14ac:dyDescent="0.35">
      <c r="A7764" s="116"/>
      <c r="C7764" s="116"/>
      <c r="D7764" s="116"/>
      <c r="M7764" s="116"/>
    </row>
    <row r="7765" spans="1:13" x14ac:dyDescent="0.35">
      <c r="A7765" s="116"/>
      <c r="C7765" s="116"/>
      <c r="D7765" s="116"/>
      <c r="M7765" s="116"/>
    </row>
    <row r="7766" spans="1:13" x14ac:dyDescent="0.35">
      <c r="A7766" s="116"/>
      <c r="C7766" s="116"/>
      <c r="D7766" s="116"/>
      <c r="M7766" s="116"/>
    </row>
    <row r="7767" spans="1:13" x14ac:dyDescent="0.35">
      <c r="A7767" s="116"/>
      <c r="C7767" s="116"/>
      <c r="D7767" s="116"/>
      <c r="M7767" s="116"/>
    </row>
    <row r="7768" spans="1:13" x14ac:dyDescent="0.35">
      <c r="A7768" s="116"/>
      <c r="C7768" s="116"/>
      <c r="D7768" s="116"/>
      <c r="M7768" s="116"/>
    </row>
    <row r="7769" spans="1:13" x14ac:dyDescent="0.35">
      <c r="A7769" s="116"/>
      <c r="C7769" s="116"/>
      <c r="D7769" s="116"/>
      <c r="M7769" s="116"/>
    </row>
    <row r="7770" spans="1:13" x14ac:dyDescent="0.35">
      <c r="A7770" s="116"/>
      <c r="C7770" s="116"/>
      <c r="D7770" s="116"/>
      <c r="M7770" s="116"/>
    </row>
    <row r="7771" spans="1:13" x14ac:dyDescent="0.35">
      <c r="A7771" s="116"/>
      <c r="C7771" s="116"/>
      <c r="D7771" s="116"/>
      <c r="M7771" s="116"/>
    </row>
    <row r="7772" spans="1:13" x14ac:dyDescent="0.35">
      <c r="A7772" s="116"/>
      <c r="C7772" s="116"/>
      <c r="D7772" s="116"/>
      <c r="M7772" s="116"/>
    </row>
    <row r="7773" spans="1:13" x14ac:dyDescent="0.35">
      <c r="A7773" s="116"/>
      <c r="C7773" s="116"/>
      <c r="D7773" s="116"/>
      <c r="M7773" s="116"/>
    </row>
    <row r="7774" spans="1:13" x14ac:dyDescent="0.35">
      <c r="A7774" s="116"/>
      <c r="C7774" s="116"/>
      <c r="D7774" s="116"/>
      <c r="M7774" s="116"/>
    </row>
    <row r="7775" spans="1:13" x14ac:dyDescent="0.35">
      <c r="A7775" s="116"/>
      <c r="C7775" s="116"/>
      <c r="D7775" s="116"/>
      <c r="M7775" s="116"/>
    </row>
    <row r="7776" spans="1:13" x14ac:dyDescent="0.35">
      <c r="A7776" s="116"/>
      <c r="C7776" s="116"/>
      <c r="D7776" s="116"/>
      <c r="M7776" s="116"/>
    </row>
    <row r="7777" spans="1:13" x14ac:dyDescent="0.35">
      <c r="A7777" s="116"/>
      <c r="C7777" s="116"/>
      <c r="D7777" s="116"/>
      <c r="M7777" s="116"/>
    </row>
    <row r="7778" spans="1:13" x14ac:dyDescent="0.35">
      <c r="A7778" s="116"/>
      <c r="C7778" s="116"/>
      <c r="D7778" s="116"/>
      <c r="M7778" s="116"/>
    </row>
    <row r="7779" spans="1:13" x14ac:dyDescent="0.35">
      <c r="A7779" s="116"/>
      <c r="C7779" s="116"/>
      <c r="D7779" s="116"/>
      <c r="M7779" s="116"/>
    </row>
    <row r="7780" spans="1:13" x14ac:dyDescent="0.35">
      <c r="A7780" s="116"/>
      <c r="C7780" s="116"/>
      <c r="D7780" s="116"/>
      <c r="M7780" s="116"/>
    </row>
    <row r="7781" spans="1:13" x14ac:dyDescent="0.35">
      <c r="A7781" s="116"/>
      <c r="C7781" s="116"/>
      <c r="D7781" s="116"/>
      <c r="M7781" s="116"/>
    </row>
    <row r="7782" spans="1:13" x14ac:dyDescent="0.35">
      <c r="A7782" s="116"/>
      <c r="C7782" s="116"/>
      <c r="D7782" s="116"/>
      <c r="M7782" s="116"/>
    </row>
    <row r="7783" spans="1:13" x14ac:dyDescent="0.35">
      <c r="A7783" s="116"/>
      <c r="C7783" s="116"/>
      <c r="D7783" s="116"/>
      <c r="M7783" s="116"/>
    </row>
    <row r="7784" spans="1:13" x14ac:dyDescent="0.35">
      <c r="A7784" s="116"/>
      <c r="C7784" s="116"/>
      <c r="D7784" s="116"/>
      <c r="M7784" s="116"/>
    </row>
    <row r="7785" spans="1:13" x14ac:dyDescent="0.35">
      <c r="A7785" s="116"/>
      <c r="C7785" s="116"/>
      <c r="D7785" s="116"/>
      <c r="M7785" s="116"/>
    </row>
    <row r="7786" spans="1:13" x14ac:dyDescent="0.35">
      <c r="A7786" s="116"/>
      <c r="C7786" s="116"/>
      <c r="D7786" s="116"/>
      <c r="M7786" s="116"/>
    </row>
    <row r="7787" spans="1:13" x14ac:dyDescent="0.35">
      <c r="A7787" s="116"/>
      <c r="C7787" s="116"/>
      <c r="D7787" s="116"/>
      <c r="M7787" s="116"/>
    </row>
    <row r="7788" spans="1:13" x14ac:dyDescent="0.35">
      <c r="A7788" s="116"/>
      <c r="C7788" s="116"/>
      <c r="D7788" s="116"/>
      <c r="M7788" s="116"/>
    </row>
    <row r="7789" spans="1:13" x14ac:dyDescent="0.35">
      <c r="A7789" s="116"/>
      <c r="C7789" s="116"/>
      <c r="D7789" s="116"/>
      <c r="M7789" s="116"/>
    </row>
    <row r="7790" spans="1:13" x14ac:dyDescent="0.35">
      <c r="A7790" s="116"/>
      <c r="C7790" s="116"/>
      <c r="D7790" s="116"/>
      <c r="M7790" s="116"/>
    </row>
    <row r="7791" spans="1:13" x14ac:dyDescent="0.35">
      <c r="A7791" s="116"/>
      <c r="C7791" s="116"/>
      <c r="D7791" s="116"/>
      <c r="M7791" s="116"/>
    </row>
    <row r="7792" spans="1:13" x14ac:dyDescent="0.35">
      <c r="A7792" s="116"/>
      <c r="C7792" s="116"/>
      <c r="D7792" s="116"/>
      <c r="M7792" s="116"/>
    </row>
    <row r="7793" spans="1:13" x14ac:dyDescent="0.35">
      <c r="A7793" s="116"/>
      <c r="C7793" s="116"/>
      <c r="D7793" s="116"/>
      <c r="M7793" s="116"/>
    </row>
    <row r="7794" spans="1:13" x14ac:dyDescent="0.35">
      <c r="A7794" s="116"/>
      <c r="C7794" s="116"/>
      <c r="D7794" s="116"/>
      <c r="M7794" s="116"/>
    </row>
    <row r="7795" spans="1:13" x14ac:dyDescent="0.35">
      <c r="A7795" s="116"/>
      <c r="C7795" s="116"/>
      <c r="D7795" s="116"/>
      <c r="M7795" s="116"/>
    </row>
    <row r="7796" spans="1:13" x14ac:dyDescent="0.35">
      <c r="A7796" s="116"/>
      <c r="C7796" s="116"/>
      <c r="D7796" s="116"/>
      <c r="M7796" s="116"/>
    </row>
    <row r="7797" spans="1:13" x14ac:dyDescent="0.35">
      <c r="A7797" s="116"/>
      <c r="C7797" s="116"/>
      <c r="D7797" s="116"/>
      <c r="M7797" s="116"/>
    </row>
    <row r="7798" spans="1:13" x14ac:dyDescent="0.35">
      <c r="A7798" s="116"/>
      <c r="C7798" s="116"/>
      <c r="D7798" s="116"/>
      <c r="M7798" s="116"/>
    </row>
    <row r="7799" spans="1:13" x14ac:dyDescent="0.35">
      <c r="A7799" s="116"/>
      <c r="C7799" s="116"/>
      <c r="D7799" s="116"/>
      <c r="M7799" s="116"/>
    </row>
    <row r="7800" spans="1:13" x14ac:dyDescent="0.35">
      <c r="A7800" s="116"/>
      <c r="C7800" s="116"/>
      <c r="D7800" s="116"/>
      <c r="M7800" s="116"/>
    </row>
    <row r="7801" spans="1:13" x14ac:dyDescent="0.35">
      <c r="A7801" s="116"/>
      <c r="C7801" s="116"/>
      <c r="D7801" s="116"/>
      <c r="M7801" s="116"/>
    </row>
    <row r="7802" spans="1:13" x14ac:dyDescent="0.35">
      <c r="A7802" s="116"/>
      <c r="C7802" s="116"/>
      <c r="D7802" s="116"/>
      <c r="M7802" s="116"/>
    </row>
    <row r="7803" spans="1:13" x14ac:dyDescent="0.35">
      <c r="A7803" s="116"/>
      <c r="C7803" s="116"/>
      <c r="D7803" s="116"/>
      <c r="M7803" s="116"/>
    </row>
    <row r="7804" spans="1:13" x14ac:dyDescent="0.35">
      <c r="A7804" s="116"/>
      <c r="C7804" s="116"/>
      <c r="D7804" s="116"/>
      <c r="M7804" s="116"/>
    </row>
    <row r="7805" spans="1:13" x14ac:dyDescent="0.35">
      <c r="A7805" s="116"/>
      <c r="C7805" s="116"/>
      <c r="D7805" s="116"/>
      <c r="M7805" s="116"/>
    </row>
    <row r="7806" spans="1:13" x14ac:dyDescent="0.35">
      <c r="A7806" s="116"/>
      <c r="C7806" s="116"/>
      <c r="D7806" s="116"/>
      <c r="M7806" s="116"/>
    </row>
    <row r="7807" spans="1:13" x14ac:dyDescent="0.35">
      <c r="A7807" s="116"/>
      <c r="C7807" s="116"/>
      <c r="D7807" s="116"/>
      <c r="M7807" s="116"/>
    </row>
    <row r="7808" spans="1:13" x14ac:dyDescent="0.35">
      <c r="A7808" s="116"/>
      <c r="C7808" s="116"/>
      <c r="D7808" s="116"/>
      <c r="M7808" s="116"/>
    </row>
    <row r="7809" spans="1:13" x14ac:dyDescent="0.35">
      <c r="A7809" s="116"/>
      <c r="C7809" s="116"/>
      <c r="D7809" s="116"/>
      <c r="M7809" s="116"/>
    </row>
    <row r="7810" spans="1:13" x14ac:dyDescent="0.35">
      <c r="A7810" s="116"/>
      <c r="C7810" s="116"/>
      <c r="D7810" s="116"/>
      <c r="M7810" s="116"/>
    </row>
    <row r="7811" spans="1:13" x14ac:dyDescent="0.35">
      <c r="A7811" s="116"/>
      <c r="C7811" s="116"/>
      <c r="D7811" s="116"/>
      <c r="M7811" s="116"/>
    </row>
    <row r="7812" spans="1:13" x14ac:dyDescent="0.35">
      <c r="A7812" s="116"/>
      <c r="C7812" s="116"/>
      <c r="D7812" s="116"/>
      <c r="M7812" s="116"/>
    </row>
    <row r="7813" spans="1:13" x14ac:dyDescent="0.35">
      <c r="A7813" s="116"/>
      <c r="C7813" s="116"/>
      <c r="D7813" s="116"/>
      <c r="M7813" s="116"/>
    </row>
    <row r="7814" spans="1:13" x14ac:dyDescent="0.35">
      <c r="A7814" s="116"/>
      <c r="C7814" s="116"/>
      <c r="D7814" s="116"/>
      <c r="M7814" s="116"/>
    </row>
    <row r="7815" spans="1:13" x14ac:dyDescent="0.35">
      <c r="A7815" s="116"/>
      <c r="C7815" s="116"/>
      <c r="D7815" s="116"/>
      <c r="M7815" s="116"/>
    </row>
    <row r="7816" spans="1:13" x14ac:dyDescent="0.35">
      <c r="A7816" s="116"/>
      <c r="C7816" s="116"/>
      <c r="D7816" s="116"/>
      <c r="M7816" s="116"/>
    </row>
    <row r="7817" spans="1:13" x14ac:dyDescent="0.35">
      <c r="A7817" s="116"/>
      <c r="C7817" s="116"/>
      <c r="D7817" s="116"/>
      <c r="M7817" s="116"/>
    </row>
    <row r="7818" spans="1:13" x14ac:dyDescent="0.35">
      <c r="A7818" s="116"/>
      <c r="C7818" s="116"/>
      <c r="D7818" s="116"/>
      <c r="M7818" s="116"/>
    </row>
    <row r="7819" spans="1:13" x14ac:dyDescent="0.35">
      <c r="A7819" s="116"/>
      <c r="C7819" s="116"/>
      <c r="D7819" s="116"/>
      <c r="M7819" s="116"/>
    </row>
    <row r="7820" spans="1:13" x14ac:dyDescent="0.35">
      <c r="A7820" s="116"/>
      <c r="C7820" s="116"/>
      <c r="D7820" s="116"/>
      <c r="M7820" s="116"/>
    </row>
    <row r="7821" spans="1:13" x14ac:dyDescent="0.35">
      <c r="A7821" s="116"/>
      <c r="C7821" s="116"/>
      <c r="D7821" s="116"/>
      <c r="M7821" s="116"/>
    </row>
    <row r="7822" spans="1:13" x14ac:dyDescent="0.35">
      <c r="A7822" s="116"/>
      <c r="C7822" s="116"/>
      <c r="D7822" s="116"/>
      <c r="M7822" s="116"/>
    </row>
    <row r="7823" spans="1:13" x14ac:dyDescent="0.35">
      <c r="A7823" s="116"/>
      <c r="C7823" s="116"/>
      <c r="D7823" s="116"/>
      <c r="M7823" s="116"/>
    </row>
    <row r="7824" spans="1:13" x14ac:dyDescent="0.35">
      <c r="A7824" s="116"/>
      <c r="C7824" s="116"/>
      <c r="D7824" s="116"/>
      <c r="M7824" s="116"/>
    </row>
    <row r="7825" spans="1:13" x14ac:dyDescent="0.35">
      <c r="A7825" s="116"/>
      <c r="C7825" s="116"/>
      <c r="D7825" s="116"/>
      <c r="M7825" s="116"/>
    </row>
    <row r="7826" spans="1:13" x14ac:dyDescent="0.35">
      <c r="A7826" s="116"/>
      <c r="C7826" s="116"/>
      <c r="D7826" s="116"/>
      <c r="M7826" s="116"/>
    </row>
    <row r="7827" spans="1:13" x14ac:dyDescent="0.35">
      <c r="A7827" s="116"/>
      <c r="C7827" s="116"/>
      <c r="D7827" s="116"/>
      <c r="M7827" s="116"/>
    </row>
    <row r="7828" spans="1:13" x14ac:dyDescent="0.35">
      <c r="A7828" s="116"/>
      <c r="C7828" s="116"/>
      <c r="D7828" s="116"/>
      <c r="M7828" s="116"/>
    </row>
    <row r="7829" spans="1:13" x14ac:dyDescent="0.35">
      <c r="A7829" s="116"/>
      <c r="C7829" s="116"/>
      <c r="D7829" s="116"/>
      <c r="M7829" s="116"/>
    </row>
    <row r="7830" spans="1:13" x14ac:dyDescent="0.35">
      <c r="A7830" s="116"/>
      <c r="C7830" s="116"/>
      <c r="D7830" s="116"/>
      <c r="M7830" s="116"/>
    </row>
    <row r="7831" spans="1:13" x14ac:dyDescent="0.35">
      <c r="A7831" s="116"/>
      <c r="C7831" s="116"/>
      <c r="D7831" s="116"/>
      <c r="M7831" s="116"/>
    </row>
    <row r="7832" spans="1:13" x14ac:dyDescent="0.35">
      <c r="A7832" s="116"/>
      <c r="C7832" s="116"/>
      <c r="D7832" s="116"/>
      <c r="M7832" s="116"/>
    </row>
    <row r="7833" spans="1:13" x14ac:dyDescent="0.35">
      <c r="A7833" s="116"/>
      <c r="C7833" s="116"/>
      <c r="D7833" s="116"/>
      <c r="M7833" s="116"/>
    </row>
    <row r="7834" spans="1:13" x14ac:dyDescent="0.35">
      <c r="A7834" s="116"/>
      <c r="C7834" s="116"/>
      <c r="D7834" s="116"/>
      <c r="M7834" s="116"/>
    </row>
    <row r="7835" spans="1:13" x14ac:dyDescent="0.35">
      <c r="A7835" s="116"/>
      <c r="C7835" s="116"/>
      <c r="D7835" s="116"/>
      <c r="M7835" s="116"/>
    </row>
    <row r="7836" spans="1:13" x14ac:dyDescent="0.35">
      <c r="A7836" s="116"/>
      <c r="C7836" s="116"/>
      <c r="D7836" s="116"/>
      <c r="M7836" s="116"/>
    </row>
    <row r="7837" spans="1:13" x14ac:dyDescent="0.35">
      <c r="A7837" s="116"/>
      <c r="C7837" s="116"/>
      <c r="D7837" s="116"/>
      <c r="M7837" s="116"/>
    </row>
    <row r="7838" spans="1:13" x14ac:dyDescent="0.35">
      <c r="A7838" s="116"/>
      <c r="C7838" s="116"/>
      <c r="D7838" s="116"/>
      <c r="M7838" s="116"/>
    </row>
    <row r="7839" spans="1:13" x14ac:dyDescent="0.35">
      <c r="A7839" s="116"/>
      <c r="C7839" s="116"/>
      <c r="D7839" s="116"/>
      <c r="M7839" s="116"/>
    </row>
    <row r="7840" spans="1:13" x14ac:dyDescent="0.35">
      <c r="A7840" s="116"/>
      <c r="C7840" s="116"/>
      <c r="D7840" s="116"/>
      <c r="M7840" s="116"/>
    </row>
    <row r="7841" spans="1:13" x14ac:dyDescent="0.35">
      <c r="A7841" s="116"/>
      <c r="C7841" s="116"/>
      <c r="D7841" s="116"/>
      <c r="M7841" s="116"/>
    </row>
    <row r="7842" spans="1:13" x14ac:dyDescent="0.35">
      <c r="A7842" s="116"/>
      <c r="C7842" s="116"/>
      <c r="D7842" s="116"/>
      <c r="M7842" s="116"/>
    </row>
    <row r="7843" spans="1:13" x14ac:dyDescent="0.35">
      <c r="A7843" s="116"/>
      <c r="C7843" s="116"/>
      <c r="D7843" s="116"/>
      <c r="M7843" s="116"/>
    </row>
    <row r="7844" spans="1:13" x14ac:dyDescent="0.35">
      <c r="A7844" s="116"/>
      <c r="C7844" s="116"/>
      <c r="D7844" s="116"/>
      <c r="M7844" s="116"/>
    </row>
    <row r="7845" spans="1:13" x14ac:dyDescent="0.35">
      <c r="A7845" s="116"/>
      <c r="C7845" s="116"/>
      <c r="D7845" s="116"/>
      <c r="M7845" s="116"/>
    </row>
    <row r="7846" spans="1:13" x14ac:dyDescent="0.35">
      <c r="A7846" s="116"/>
      <c r="C7846" s="116"/>
      <c r="D7846" s="116"/>
      <c r="M7846" s="116"/>
    </row>
    <row r="7847" spans="1:13" x14ac:dyDescent="0.35">
      <c r="A7847" s="116"/>
      <c r="C7847" s="116"/>
      <c r="D7847" s="116"/>
      <c r="M7847" s="116"/>
    </row>
    <row r="7848" spans="1:13" x14ac:dyDescent="0.35">
      <c r="A7848" s="116"/>
      <c r="C7848" s="116"/>
      <c r="D7848" s="116"/>
      <c r="M7848" s="116"/>
    </row>
    <row r="7849" spans="1:13" x14ac:dyDescent="0.35">
      <c r="A7849" s="116"/>
      <c r="C7849" s="116"/>
      <c r="D7849" s="116"/>
      <c r="M7849" s="116"/>
    </row>
    <row r="7850" spans="1:13" x14ac:dyDescent="0.35">
      <c r="A7850" s="116"/>
      <c r="C7850" s="116"/>
      <c r="D7850" s="116"/>
      <c r="M7850" s="116"/>
    </row>
    <row r="7851" spans="1:13" x14ac:dyDescent="0.35">
      <c r="A7851" s="116"/>
      <c r="C7851" s="116"/>
      <c r="D7851" s="116"/>
      <c r="M7851" s="116"/>
    </row>
    <row r="7852" spans="1:13" x14ac:dyDescent="0.35">
      <c r="A7852" s="116"/>
      <c r="C7852" s="116"/>
      <c r="D7852" s="116"/>
      <c r="M7852" s="116"/>
    </row>
    <row r="7853" spans="1:13" x14ac:dyDescent="0.35">
      <c r="A7853" s="116"/>
      <c r="C7853" s="116"/>
      <c r="D7853" s="116"/>
      <c r="M7853" s="116"/>
    </row>
    <row r="7854" spans="1:13" x14ac:dyDescent="0.35">
      <c r="A7854" s="116"/>
      <c r="C7854" s="116"/>
      <c r="D7854" s="116"/>
      <c r="M7854" s="116"/>
    </row>
    <row r="7855" spans="1:13" x14ac:dyDescent="0.35">
      <c r="A7855" s="116"/>
      <c r="C7855" s="116"/>
      <c r="D7855" s="116"/>
      <c r="M7855" s="116"/>
    </row>
    <row r="7856" spans="1:13" x14ac:dyDescent="0.35">
      <c r="A7856" s="116"/>
      <c r="C7856" s="116"/>
      <c r="D7856" s="116"/>
      <c r="M7856" s="116"/>
    </row>
    <row r="7857" spans="1:13" x14ac:dyDescent="0.35">
      <c r="A7857" s="116"/>
      <c r="C7857" s="116"/>
      <c r="D7857" s="116"/>
      <c r="M7857" s="116"/>
    </row>
    <row r="7858" spans="1:13" x14ac:dyDescent="0.35">
      <c r="A7858" s="116"/>
      <c r="C7858" s="116"/>
      <c r="D7858" s="116"/>
      <c r="M7858" s="116"/>
    </row>
    <row r="7859" spans="1:13" x14ac:dyDescent="0.35">
      <c r="A7859" s="116"/>
      <c r="C7859" s="116"/>
      <c r="D7859" s="116"/>
      <c r="M7859" s="116"/>
    </row>
    <row r="7860" spans="1:13" x14ac:dyDescent="0.35">
      <c r="A7860" s="116"/>
      <c r="C7860" s="116"/>
      <c r="D7860" s="116"/>
      <c r="M7860" s="116"/>
    </row>
    <row r="7861" spans="1:13" x14ac:dyDescent="0.35">
      <c r="A7861" s="116"/>
      <c r="C7861" s="116"/>
      <c r="D7861" s="116"/>
      <c r="M7861" s="116"/>
    </row>
    <row r="7862" spans="1:13" x14ac:dyDescent="0.35">
      <c r="A7862" s="116"/>
      <c r="C7862" s="116"/>
      <c r="D7862" s="116"/>
      <c r="M7862" s="116"/>
    </row>
    <row r="7863" spans="1:13" x14ac:dyDescent="0.35">
      <c r="A7863" s="116"/>
      <c r="C7863" s="116"/>
      <c r="D7863" s="116"/>
      <c r="M7863" s="116"/>
    </row>
    <row r="7864" spans="1:13" x14ac:dyDescent="0.35">
      <c r="A7864" s="116"/>
      <c r="C7864" s="116"/>
      <c r="D7864" s="116"/>
      <c r="M7864" s="116"/>
    </row>
    <row r="7865" spans="1:13" x14ac:dyDescent="0.35">
      <c r="A7865" s="116"/>
      <c r="C7865" s="116"/>
      <c r="D7865" s="116"/>
      <c r="M7865" s="116"/>
    </row>
    <row r="7866" spans="1:13" x14ac:dyDescent="0.35">
      <c r="A7866" s="116"/>
      <c r="C7866" s="116"/>
      <c r="D7866" s="116"/>
      <c r="M7866" s="116"/>
    </row>
    <row r="7867" spans="1:13" x14ac:dyDescent="0.35">
      <c r="A7867" s="116"/>
      <c r="C7867" s="116"/>
      <c r="D7867" s="116"/>
      <c r="M7867" s="116"/>
    </row>
    <row r="7868" spans="1:13" x14ac:dyDescent="0.35">
      <c r="A7868" s="116"/>
      <c r="C7868" s="116"/>
      <c r="D7868" s="116"/>
      <c r="M7868" s="116"/>
    </row>
    <row r="7869" spans="1:13" x14ac:dyDescent="0.35">
      <c r="A7869" s="116"/>
      <c r="C7869" s="116"/>
      <c r="D7869" s="116"/>
      <c r="M7869" s="116"/>
    </row>
    <row r="7870" spans="1:13" x14ac:dyDescent="0.35">
      <c r="A7870" s="116"/>
      <c r="C7870" s="116"/>
      <c r="D7870" s="116"/>
      <c r="M7870" s="116"/>
    </row>
    <row r="7871" spans="1:13" x14ac:dyDescent="0.35">
      <c r="A7871" s="116"/>
      <c r="C7871" s="116"/>
      <c r="D7871" s="116"/>
      <c r="M7871" s="116"/>
    </row>
    <row r="7872" spans="1:13" x14ac:dyDescent="0.35">
      <c r="A7872" s="116"/>
      <c r="C7872" s="116"/>
      <c r="D7872" s="116"/>
      <c r="M7872" s="116"/>
    </row>
    <row r="7873" spans="1:13" x14ac:dyDescent="0.35">
      <c r="A7873" s="116"/>
      <c r="C7873" s="116"/>
      <c r="D7873" s="116"/>
      <c r="M7873" s="116"/>
    </row>
    <row r="7874" spans="1:13" x14ac:dyDescent="0.35">
      <c r="A7874" s="116"/>
      <c r="C7874" s="116"/>
      <c r="D7874" s="116"/>
      <c r="M7874" s="116"/>
    </row>
    <row r="7875" spans="1:13" x14ac:dyDescent="0.35">
      <c r="A7875" s="116"/>
      <c r="C7875" s="116"/>
      <c r="D7875" s="116"/>
      <c r="M7875" s="116"/>
    </row>
    <row r="7876" spans="1:13" x14ac:dyDescent="0.35">
      <c r="A7876" s="116"/>
      <c r="C7876" s="116"/>
      <c r="D7876" s="116"/>
      <c r="M7876" s="116"/>
    </row>
    <row r="7877" spans="1:13" x14ac:dyDescent="0.35">
      <c r="A7877" s="116"/>
      <c r="C7877" s="116"/>
      <c r="D7877" s="116"/>
      <c r="M7877" s="116"/>
    </row>
    <row r="7878" spans="1:13" x14ac:dyDescent="0.35">
      <c r="A7878" s="116"/>
      <c r="C7878" s="116"/>
      <c r="D7878" s="116"/>
      <c r="M7878" s="116"/>
    </row>
    <row r="7879" spans="1:13" x14ac:dyDescent="0.35">
      <c r="A7879" s="116"/>
      <c r="C7879" s="116"/>
      <c r="D7879" s="116"/>
      <c r="M7879" s="116"/>
    </row>
    <row r="7880" spans="1:13" x14ac:dyDescent="0.35">
      <c r="A7880" s="116"/>
      <c r="C7880" s="116"/>
      <c r="D7880" s="116"/>
      <c r="M7880" s="116"/>
    </row>
    <row r="7881" spans="1:13" x14ac:dyDescent="0.35">
      <c r="A7881" s="116"/>
      <c r="C7881" s="116"/>
      <c r="D7881" s="116"/>
      <c r="M7881" s="116"/>
    </row>
    <row r="7882" spans="1:13" x14ac:dyDescent="0.35">
      <c r="A7882" s="116"/>
      <c r="C7882" s="116"/>
      <c r="D7882" s="116"/>
      <c r="M7882" s="116"/>
    </row>
    <row r="7883" spans="1:13" x14ac:dyDescent="0.35">
      <c r="A7883" s="116"/>
      <c r="C7883" s="116"/>
      <c r="D7883" s="116"/>
      <c r="M7883" s="116"/>
    </row>
    <row r="7884" spans="1:13" x14ac:dyDescent="0.35">
      <c r="A7884" s="116"/>
      <c r="C7884" s="116"/>
      <c r="D7884" s="116"/>
      <c r="M7884" s="116"/>
    </row>
    <row r="7885" spans="1:13" x14ac:dyDescent="0.35">
      <c r="A7885" s="116"/>
      <c r="C7885" s="116"/>
      <c r="D7885" s="116"/>
      <c r="M7885" s="116"/>
    </row>
    <row r="7886" spans="1:13" x14ac:dyDescent="0.35">
      <c r="A7886" s="116"/>
      <c r="C7886" s="116"/>
      <c r="D7886" s="116"/>
      <c r="M7886" s="116"/>
    </row>
    <row r="7887" spans="1:13" x14ac:dyDescent="0.35">
      <c r="A7887" s="116"/>
      <c r="C7887" s="116"/>
      <c r="D7887" s="116"/>
      <c r="M7887" s="116"/>
    </row>
    <row r="7888" spans="1:13" x14ac:dyDescent="0.35">
      <c r="A7888" s="116"/>
      <c r="C7888" s="116"/>
      <c r="D7888" s="116"/>
      <c r="M7888" s="116"/>
    </row>
    <row r="7889" spans="1:13" x14ac:dyDescent="0.35">
      <c r="A7889" s="116"/>
      <c r="C7889" s="116"/>
      <c r="D7889" s="116"/>
      <c r="M7889" s="116"/>
    </row>
    <row r="7890" spans="1:13" x14ac:dyDescent="0.35">
      <c r="A7890" s="116"/>
      <c r="C7890" s="116"/>
      <c r="D7890" s="116"/>
      <c r="M7890" s="116"/>
    </row>
    <row r="7891" spans="1:13" x14ac:dyDescent="0.35">
      <c r="A7891" s="116"/>
      <c r="C7891" s="116"/>
      <c r="D7891" s="116"/>
      <c r="M7891" s="116"/>
    </row>
    <row r="7892" spans="1:13" x14ac:dyDescent="0.35">
      <c r="A7892" s="116"/>
      <c r="C7892" s="116"/>
      <c r="D7892" s="116"/>
      <c r="M7892" s="116"/>
    </row>
    <row r="7893" spans="1:13" x14ac:dyDescent="0.35">
      <c r="A7893" s="116"/>
      <c r="C7893" s="116"/>
      <c r="D7893" s="116"/>
      <c r="M7893" s="116"/>
    </row>
    <row r="7894" spans="1:13" x14ac:dyDescent="0.35">
      <c r="A7894" s="116"/>
      <c r="C7894" s="116"/>
      <c r="D7894" s="116"/>
      <c r="M7894" s="116"/>
    </row>
    <row r="7895" spans="1:13" x14ac:dyDescent="0.35">
      <c r="A7895" s="116"/>
      <c r="C7895" s="116"/>
      <c r="D7895" s="116"/>
      <c r="M7895" s="116"/>
    </row>
    <row r="7896" spans="1:13" x14ac:dyDescent="0.35">
      <c r="A7896" s="116"/>
      <c r="C7896" s="116"/>
      <c r="D7896" s="116"/>
      <c r="M7896" s="116"/>
    </row>
    <row r="7897" spans="1:13" x14ac:dyDescent="0.35">
      <c r="A7897" s="116"/>
      <c r="C7897" s="116"/>
      <c r="D7897" s="116"/>
      <c r="M7897" s="116"/>
    </row>
    <row r="7898" spans="1:13" x14ac:dyDescent="0.35">
      <c r="A7898" s="116"/>
      <c r="C7898" s="116"/>
      <c r="D7898" s="116"/>
      <c r="M7898" s="116"/>
    </row>
    <row r="7899" spans="1:13" x14ac:dyDescent="0.35">
      <c r="A7899" s="116"/>
      <c r="C7899" s="116"/>
      <c r="D7899" s="116"/>
      <c r="M7899" s="116"/>
    </row>
    <row r="7900" spans="1:13" x14ac:dyDescent="0.35">
      <c r="A7900" s="116"/>
      <c r="C7900" s="116"/>
      <c r="D7900" s="116"/>
      <c r="M7900" s="116"/>
    </row>
    <row r="7901" spans="1:13" x14ac:dyDescent="0.35">
      <c r="A7901" s="116"/>
      <c r="C7901" s="116"/>
      <c r="D7901" s="116"/>
      <c r="M7901" s="116"/>
    </row>
    <row r="7902" spans="1:13" x14ac:dyDescent="0.35">
      <c r="A7902" s="116"/>
      <c r="C7902" s="116"/>
      <c r="D7902" s="116"/>
      <c r="M7902" s="116"/>
    </row>
    <row r="7903" spans="1:13" x14ac:dyDescent="0.35">
      <c r="A7903" s="116"/>
      <c r="C7903" s="116"/>
      <c r="D7903" s="116"/>
      <c r="M7903" s="116"/>
    </row>
    <row r="7904" spans="1:13" x14ac:dyDescent="0.35">
      <c r="A7904" s="116"/>
      <c r="C7904" s="116"/>
      <c r="D7904" s="116"/>
      <c r="M7904" s="116"/>
    </row>
    <row r="7905" spans="1:13" x14ac:dyDescent="0.35">
      <c r="A7905" s="116"/>
      <c r="C7905" s="116"/>
      <c r="D7905" s="116"/>
      <c r="M7905" s="116"/>
    </row>
    <row r="7906" spans="1:13" x14ac:dyDescent="0.35">
      <c r="A7906" s="116"/>
      <c r="C7906" s="116"/>
      <c r="D7906" s="116"/>
      <c r="M7906" s="116"/>
    </row>
    <row r="7907" spans="1:13" x14ac:dyDescent="0.35">
      <c r="A7907" s="116"/>
      <c r="C7907" s="116"/>
      <c r="D7907" s="116"/>
      <c r="M7907" s="116"/>
    </row>
    <row r="7908" spans="1:13" x14ac:dyDescent="0.35">
      <c r="A7908" s="116"/>
      <c r="C7908" s="116"/>
      <c r="D7908" s="116"/>
      <c r="M7908" s="116"/>
    </row>
    <row r="7909" spans="1:13" x14ac:dyDescent="0.35">
      <c r="A7909" s="116"/>
      <c r="C7909" s="116"/>
      <c r="D7909" s="116"/>
      <c r="M7909" s="116"/>
    </row>
    <row r="7910" spans="1:13" x14ac:dyDescent="0.35">
      <c r="A7910" s="116"/>
      <c r="C7910" s="116"/>
      <c r="D7910" s="116"/>
      <c r="M7910" s="116"/>
    </row>
    <row r="7911" spans="1:13" x14ac:dyDescent="0.35">
      <c r="A7911" s="116"/>
      <c r="C7911" s="116"/>
      <c r="D7911" s="116"/>
      <c r="M7911" s="116"/>
    </row>
    <row r="7912" spans="1:13" x14ac:dyDescent="0.35">
      <c r="A7912" s="116"/>
      <c r="C7912" s="116"/>
      <c r="D7912" s="116"/>
      <c r="M7912" s="116"/>
    </row>
    <row r="7913" spans="1:13" x14ac:dyDescent="0.35">
      <c r="A7913" s="116"/>
      <c r="C7913" s="116"/>
      <c r="D7913" s="116"/>
      <c r="M7913" s="116"/>
    </row>
    <row r="7914" spans="1:13" x14ac:dyDescent="0.35">
      <c r="A7914" s="116"/>
      <c r="C7914" s="116"/>
      <c r="D7914" s="116"/>
      <c r="M7914" s="116"/>
    </row>
    <row r="7915" spans="1:13" x14ac:dyDescent="0.35">
      <c r="A7915" s="116"/>
      <c r="C7915" s="116"/>
      <c r="D7915" s="116"/>
      <c r="M7915" s="116"/>
    </row>
    <row r="7916" spans="1:13" x14ac:dyDescent="0.35">
      <c r="A7916" s="116"/>
      <c r="C7916" s="116"/>
      <c r="D7916" s="116"/>
      <c r="M7916" s="116"/>
    </row>
    <row r="7917" spans="1:13" x14ac:dyDescent="0.35">
      <c r="A7917" s="116"/>
      <c r="C7917" s="116"/>
      <c r="D7917" s="116"/>
      <c r="M7917" s="116"/>
    </row>
    <row r="7918" spans="1:13" x14ac:dyDescent="0.35">
      <c r="A7918" s="116"/>
      <c r="C7918" s="116"/>
      <c r="D7918" s="116"/>
      <c r="M7918" s="116"/>
    </row>
    <row r="7919" spans="1:13" x14ac:dyDescent="0.35">
      <c r="A7919" s="116"/>
      <c r="C7919" s="116"/>
      <c r="D7919" s="116"/>
      <c r="M7919" s="116"/>
    </row>
    <row r="7920" spans="1:13" x14ac:dyDescent="0.35">
      <c r="A7920" s="116"/>
      <c r="C7920" s="116"/>
      <c r="D7920" s="116"/>
      <c r="M7920" s="116"/>
    </row>
    <row r="7921" spans="1:13" x14ac:dyDescent="0.35">
      <c r="A7921" s="116"/>
      <c r="C7921" s="116"/>
      <c r="D7921" s="116"/>
      <c r="M7921" s="116"/>
    </row>
    <row r="7922" spans="1:13" x14ac:dyDescent="0.35">
      <c r="A7922" s="116"/>
      <c r="C7922" s="116"/>
      <c r="D7922" s="116"/>
      <c r="M7922" s="116"/>
    </row>
    <row r="7923" spans="1:13" x14ac:dyDescent="0.35">
      <c r="A7923" s="116"/>
      <c r="C7923" s="116"/>
      <c r="D7923" s="116"/>
      <c r="M7923" s="116"/>
    </row>
    <row r="7924" spans="1:13" x14ac:dyDescent="0.35">
      <c r="A7924" s="116"/>
      <c r="C7924" s="116"/>
      <c r="D7924" s="116"/>
      <c r="M7924" s="116"/>
    </row>
    <row r="7925" spans="1:13" x14ac:dyDescent="0.35">
      <c r="A7925" s="116"/>
      <c r="C7925" s="116"/>
      <c r="D7925" s="116"/>
      <c r="M7925" s="116"/>
    </row>
    <row r="7926" spans="1:13" x14ac:dyDescent="0.35">
      <c r="A7926" s="116"/>
      <c r="C7926" s="116"/>
      <c r="D7926" s="116"/>
      <c r="M7926" s="116"/>
    </row>
    <row r="7927" spans="1:13" x14ac:dyDescent="0.35">
      <c r="A7927" s="116"/>
      <c r="C7927" s="116"/>
      <c r="D7927" s="116"/>
      <c r="M7927" s="116"/>
    </row>
    <row r="7928" spans="1:13" x14ac:dyDescent="0.35">
      <c r="A7928" s="116"/>
      <c r="C7928" s="116"/>
      <c r="D7928" s="116"/>
      <c r="M7928" s="116"/>
    </row>
    <row r="7929" spans="1:13" x14ac:dyDescent="0.35">
      <c r="A7929" s="116"/>
      <c r="C7929" s="116"/>
      <c r="D7929" s="116"/>
      <c r="M7929" s="116"/>
    </row>
    <row r="7930" spans="1:13" x14ac:dyDescent="0.35">
      <c r="A7930" s="116"/>
      <c r="C7930" s="116"/>
      <c r="D7930" s="116"/>
      <c r="M7930" s="116"/>
    </row>
    <row r="7931" spans="1:13" x14ac:dyDescent="0.35">
      <c r="A7931" s="116"/>
      <c r="C7931" s="116"/>
      <c r="D7931" s="116"/>
      <c r="M7931" s="116"/>
    </row>
    <row r="7932" spans="1:13" x14ac:dyDescent="0.35">
      <c r="A7932" s="116"/>
      <c r="C7932" s="116"/>
      <c r="D7932" s="116"/>
      <c r="M7932" s="116"/>
    </row>
    <row r="7933" spans="1:13" x14ac:dyDescent="0.35">
      <c r="A7933" s="116"/>
      <c r="C7933" s="116"/>
      <c r="D7933" s="116"/>
      <c r="M7933" s="116"/>
    </row>
    <row r="7934" spans="1:13" x14ac:dyDescent="0.35">
      <c r="A7934" s="116"/>
      <c r="C7934" s="116"/>
      <c r="D7934" s="116"/>
      <c r="M7934" s="116"/>
    </row>
    <row r="7935" spans="1:13" x14ac:dyDescent="0.35">
      <c r="A7935" s="116"/>
      <c r="C7935" s="116"/>
      <c r="D7935" s="116"/>
      <c r="M7935" s="116"/>
    </row>
    <row r="7936" spans="1:13" x14ac:dyDescent="0.35">
      <c r="A7936" s="116"/>
      <c r="C7936" s="116"/>
      <c r="D7936" s="116"/>
      <c r="M7936" s="116"/>
    </row>
    <row r="7937" spans="1:13" x14ac:dyDescent="0.35">
      <c r="A7937" s="116"/>
      <c r="C7937" s="116"/>
      <c r="D7937" s="116"/>
      <c r="M7937" s="116"/>
    </row>
    <row r="7938" spans="1:13" x14ac:dyDescent="0.35">
      <c r="A7938" s="116"/>
      <c r="C7938" s="116"/>
      <c r="D7938" s="116"/>
      <c r="M7938" s="116"/>
    </row>
    <row r="7939" spans="1:13" x14ac:dyDescent="0.35">
      <c r="A7939" s="116"/>
      <c r="C7939" s="116"/>
      <c r="D7939" s="116"/>
      <c r="M7939" s="116"/>
    </row>
    <row r="7940" spans="1:13" x14ac:dyDescent="0.35">
      <c r="A7940" s="116"/>
      <c r="C7940" s="116"/>
      <c r="D7940" s="116"/>
      <c r="M7940" s="116"/>
    </row>
    <row r="7941" spans="1:13" x14ac:dyDescent="0.35">
      <c r="A7941" s="116"/>
      <c r="C7941" s="116"/>
      <c r="D7941" s="116"/>
      <c r="M7941" s="116"/>
    </row>
    <row r="7942" spans="1:13" x14ac:dyDescent="0.35">
      <c r="A7942" s="116"/>
      <c r="C7942" s="116"/>
      <c r="D7942" s="116"/>
      <c r="M7942" s="116"/>
    </row>
    <row r="7943" spans="1:13" x14ac:dyDescent="0.35">
      <c r="A7943" s="116"/>
      <c r="C7943" s="116"/>
      <c r="D7943" s="116"/>
      <c r="M7943" s="116"/>
    </row>
    <row r="7944" spans="1:13" x14ac:dyDescent="0.35">
      <c r="A7944" s="116"/>
      <c r="C7944" s="116"/>
      <c r="D7944" s="116"/>
      <c r="M7944" s="116"/>
    </row>
    <row r="7945" spans="1:13" x14ac:dyDescent="0.35">
      <c r="A7945" s="116"/>
      <c r="C7945" s="116"/>
      <c r="D7945" s="116"/>
      <c r="M7945" s="116"/>
    </row>
    <row r="7946" spans="1:13" x14ac:dyDescent="0.35">
      <c r="A7946" s="116"/>
      <c r="C7946" s="116"/>
      <c r="D7946" s="116"/>
      <c r="M7946" s="116"/>
    </row>
    <row r="7947" spans="1:13" x14ac:dyDescent="0.35">
      <c r="A7947" s="116"/>
      <c r="C7947" s="116"/>
      <c r="D7947" s="116"/>
      <c r="M7947" s="116"/>
    </row>
    <row r="7948" spans="1:13" x14ac:dyDescent="0.35">
      <c r="A7948" s="116"/>
      <c r="C7948" s="116"/>
      <c r="D7948" s="116"/>
      <c r="M7948" s="116"/>
    </row>
    <row r="7949" spans="1:13" x14ac:dyDescent="0.35">
      <c r="A7949" s="116"/>
      <c r="C7949" s="116"/>
      <c r="D7949" s="116"/>
      <c r="M7949" s="116"/>
    </row>
    <row r="7950" spans="1:13" x14ac:dyDescent="0.35">
      <c r="A7950" s="116"/>
      <c r="C7950" s="116"/>
      <c r="D7950" s="116"/>
      <c r="M7950" s="116"/>
    </row>
    <row r="7951" spans="1:13" x14ac:dyDescent="0.35">
      <c r="A7951" s="116"/>
      <c r="C7951" s="116"/>
      <c r="D7951" s="116"/>
      <c r="M7951" s="116"/>
    </row>
    <row r="7952" spans="1:13" x14ac:dyDescent="0.35">
      <c r="A7952" s="116"/>
      <c r="C7952" s="116"/>
      <c r="D7952" s="116"/>
      <c r="M7952" s="116"/>
    </row>
    <row r="7953" spans="1:13" x14ac:dyDescent="0.35">
      <c r="A7953" s="116"/>
      <c r="C7953" s="116"/>
      <c r="D7953" s="116"/>
      <c r="M7953" s="116"/>
    </row>
    <row r="7954" spans="1:13" x14ac:dyDescent="0.35">
      <c r="A7954" s="116"/>
      <c r="C7954" s="116"/>
      <c r="D7954" s="116"/>
      <c r="M7954" s="116"/>
    </row>
    <row r="7955" spans="1:13" x14ac:dyDescent="0.35">
      <c r="A7955" s="116"/>
      <c r="C7955" s="116"/>
      <c r="D7955" s="116"/>
      <c r="M7955" s="116"/>
    </row>
    <row r="7956" spans="1:13" x14ac:dyDescent="0.35">
      <c r="A7956" s="116"/>
      <c r="C7956" s="116"/>
      <c r="D7956" s="116"/>
      <c r="M7956" s="116"/>
    </row>
    <row r="7957" spans="1:13" x14ac:dyDescent="0.35">
      <c r="A7957" s="116"/>
      <c r="C7957" s="116"/>
      <c r="D7957" s="116"/>
      <c r="M7957" s="116"/>
    </row>
    <row r="7958" spans="1:13" x14ac:dyDescent="0.35">
      <c r="A7958" s="116"/>
      <c r="C7958" s="116"/>
      <c r="D7958" s="116"/>
      <c r="M7958" s="116"/>
    </row>
    <row r="7959" spans="1:13" x14ac:dyDescent="0.35">
      <c r="A7959" s="116"/>
      <c r="C7959" s="116"/>
      <c r="D7959" s="116"/>
      <c r="M7959" s="116"/>
    </row>
    <row r="7960" spans="1:13" x14ac:dyDescent="0.35">
      <c r="A7960" s="116"/>
      <c r="C7960" s="116"/>
      <c r="D7960" s="116"/>
      <c r="M7960" s="116"/>
    </row>
    <row r="7961" spans="1:13" x14ac:dyDescent="0.35">
      <c r="A7961" s="116"/>
      <c r="C7961" s="116"/>
      <c r="D7961" s="116"/>
      <c r="M7961" s="116"/>
    </row>
    <row r="7962" spans="1:13" x14ac:dyDescent="0.35">
      <c r="A7962" s="116"/>
      <c r="C7962" s="116"/>
      <c r="D7962" s="116"/>
      <c r="M7962" s="116"/>
    </row>
    <row r="7963" spans="1:13" x14ac:dyDescent="0.35">
      <c r="A7963" s="116"/>
      <c r="C7963" s="116"/>
      <c r="D7963" s="116"/>
      <c r="M7963" s="116"/>
    </row>
    <row r="7964" spans="1:13" x14ac:dyDescent="0.35">
      <c r="A7964" s="116"/>
      <c r="C7964" s="116"/>
      <c r="D7964" s="116"/>
      <c r="M7964" s="116"/>
    </row>
    <row r="7965" spans="1:13" x14ac:dyDescent="0.35">
      <c r="A7965" s="116"/>
      <c r="C7965" s="116"/>
      <c r="D7965" s="116"/>
      <c r="M7965" s="116"/>
    </row>
    <row r="7966" spans="1:13" x14ac:dyDescent="0.35">
      <c r="A7966" s="116"/>
      <c r="C7966" s="116"/>
      <c r="D7966" s="116"/>
      <c r="M7966" s="116"/>
    </row>
    <row r="7967" spans="1:13" x14ac:dyDescent="0.35">
      <c r="A7967" s="116"/>
      <c r="C7967" s="116"/>
      <c r="D7967" s="116"/>
      <c r="M7967" s="116"/>
    </row>
    <row r="7968" spans="1:13" x14ac:dyDescent="0.35">
      <c r="A7968" s="116"/>
      <c r="C7968" s="116"/>
      <c r="D7968" s="116"/>
      <c r="M7968" s="116"/>
    </row>
    <row r="7969" spans="1:13" x14ac:dyDescent="0.35">
      <c r="A7969" s="116"/>
      <c r="C7969" s="116"/>
      <c r="D7969" s="116"/>
      <c r="M7969" s="116"/>
    </row>
    <row r="7970" spans="1:13" x14ac:dyDescent="0.35">
      <c r="A7970" s="116"/>
      <c r="C7970" s="116"/>
      <c r="D7970" s="116"/>
      <c r="M7970" s="116"/>
    </row>
    <row r="7971" spans="1:13" x14ac:dyDescent="0.35">
      <c r="A7971" s="116"/>
      <c r="C7971" s="116"/>
      <c r="D7971" s="116"/>
      <c r="M7971" s="116"/>
    </row>
    <row r="7972" spans="1:13" x14ac:dyDescent="0.35">
      <c r="A7972" s="116"/>
      <c r="C7972" s="116"/>
      <c r="D7972" s="116"/>
      <c r="M7972" s="116"/>
    </row>
    <row r="7973" spans="1:13" x14ac:dyDescent="0.35">
      <c r="A7973" s="116"/>
      <c r="C7973" s="116"/>
      <c r="D7973" s="116"/>
      <c r="M7973" s="116"/>
    </row>
    <row r="7974" spans="1:13" x14ac:dyDescent="0.35">
      <c r="A7974" s="116"/>
      <c r="C7974" s="116"/>
      <c r="D7974" s="116"/>
      <c r="M7974" s="116"/>
    </row>
    <row r="7975" spans="1:13" x14ac:dyDescent="0.35">
      <c r="A7975" s="116"/>
      <c r="C7975" s="116"/>
      <c r="D7975" s="116"/>
      <c r="M7975" s="116"/>
    </row>
    <row r="7976" spans="1:13" x14ac:dyDescent="0.35">
      <c r="A7976" s="116"/>
      <c r="C7976" s="116"/>
      <c r="D7976" s="116"/>
      <c r="M7976" s="116"/>
    </row>
    <row r="7977" spans="1:13" x14ac:dyDescent="0.35">
      <c r="A7977" s="116"/>
      <c r="C7977" s="116"/>
      <c r="D7977" s="116"/>
      <c r="M7977" s="116"/>
    </row>
    <row r="7978" spans="1:13" x14ac:dyDescent="0.35">
      <c r="A7978" s="116"/>
      <c r="C7978" s="116"/>
      <c r="D7978" s="116"/>
      <c r="M7978" s="116"/>
    </row>
    <row r="7979" spans="1:13" x14ac:dyDescent="0.35">
      <c r="A7979" s="116"/>
      <c r="C7979" s="116"/>
      <c r="D7979" s="116"/>
      <c r="M7979" s="116"/>
    </row>
    <row r="7980" spans="1:13" x14ac:dyDescent="0.35">
      <c r="A7980" s="116"/>
      <c r="C7980" s="116"/>
      <c r="D7980" s="116"/>
      <c r="M7980" s="116"/>
    </row>
    <row r="7981" spans="1:13" x14ac:dyDescent="0.35">
      <c r="A7981" s="116"/>
      <c r="C7981" s="116"/>
      <c r="D7981" s="116"/>
      <c r="M7981" s="116"/>
    </row>
    <row r="7982" spans="1:13" x14ac:dyDescent="0.35">
      <c r="A7982" s="116"/>
      <c r="C7982" s="116"/>
      <c r="D7982" s="116"/>
      <c r="M7982" s="116"/>
    </row>
    <row r="7983" spans="1:13" x14ac:dyDescent="0.35">
      <c r="A7983" s="116"/>
      <c r="C7983" s="116"/>
      <c r="D7983" s="116"/>
      <c r="M7983" s="116"/>
    </row>
    <row r="7984" spans="1:13" x14ac:dyDescent="0.35">
      <c r="A7984" s="116"/>
      <c r="C7984" s="116"/>
      <c r="D7984" s="116"/>
      <c r="M7984" s="116"/>
    </row>
    <row r="7985" spans="1:13" x14ac:dyDescent="0.35">
      <c r="A7985" s="116"/>
      <c r="C7985" s="116"/>
      <c r="D7985" s="116"/>
      <c r="M7985" s="116"/>
    </row>
    <row r="7986" spans="1:13" x14ac:dyDescent="0.35">
      <c r="A7986" s="116"/>
      <c r="C7986" s="116"/>
      <c r="D7986" s="116"/>
      <c r="M7986" s="116"/>
    </row>
    <row r="7987" spans="1:13" x14ac:dyDescent="0.35">
      <c r="A7987" s="116"/>
      <c r="C7987" s="116"/>
      <c r="D7987" s="116"/>
      <c r="M7987" s="116"/>
    </row>
    <row r="7988" spans="1:13" x14ac:dyDescent="0.35">
      <c r="A7988" s="116"/>
      <c r="C7988" s="116"/>
      <c r="D7988" s="116"/>
      <c r="M7988" s="116"/>
    </row>
    <row r="7989" spans="1:13" x14ac:dyDescent="0.35">
      <c r="A7989" s="116"/>
      <c r="C7989" s="116"/>
      <c r="D7989" s="116"/>
      <c r="M7989" s="116"/>
    </row>
    <row r="7990" spans="1:13" x14ac:dyDescent="0.35">
      <c r="A7990" s="116"/>
      <c r="C7990" s="116"/>
      <c r="D7990" s="116"/>
      <c r="M7990" s="116"/>
    </row>
    <row r="7991" spans="1:13" x14ac:dyDescent="0.35">
      <c r="A7991" s="116"/>
      <c r="C7991" s="116"/>
      <c r="D7991" s="116"/>
      <c r="M7991" s="116"/>
    </row>
    <row r="7992" spans="1:13" x14ac:dyDescent="0.35">
      <c r="A7992" s="116"/>
      <c r="C7992" s="116"/>
      <c r="D7992" s="116"/>
      <c r="M7992" s="116"/>
    </row>
    <row r="7993" spans="1:13" x14ac:dyDescent="0.35">
      <c r="A7993" s="116"/>
      <c r="C7993" s="116"/>
      <c r="D7993" s="116"/>
      <c r="M7993" s="116"/>
    </row>
    <row r="7994" spans="1:13" x14ac:dyDescent="0.35">
      <c r="A7994" s="116"/>
      <c r="C7994" s="116"/>
      <c r="D7994" s="116"/>
      <c r="M7994" s="116"/>
    </row>
    <row r="7995" spans="1:13" x14ac:dyDescent="0.35">
      <c r="A7995" s="116"/>
      <c r="C7995" s="116"/>
      <c r="D7995" s="116"/>
      <c r="M7995" s="116"/>
    </row>
    <row r="7996" spans="1:13" x14ac:dyDescent="0.35">
      <c r="A7996" s="116"/>
      <c r="C7996" s="116"/>
      <c r="D7996" s="116"/>
      <c r="M7996" s="116"/>
    </row>
    <row r="7997" spans="1:13" x14ac:dyDescent="0.35">
      <c r="A7997" s="116"/>
      <c r="C7997" s="116"/>
      <c r="D7997" s="116"/>
      <c r="M7997" s="116"/>
    </row>
    <row r="7998" spans="1:13" x14ac:dyDescent="0.35">
      <c r="A7998" s="116"/>
      <c r="C7998" s="116"/>
      <c r="D7998" s="116"/>
      <c r="M7998" s="116"/>
    </row>
    <row r="7999" spans="1:13" x14ac:dyDescent="0.35">
      <c r="A7999" s="116"/>
      <c r="C7999" s="116"/>
      <c r="D7999" s="116"/>
      <c r="M7999" s="116"/>
    </row>
    <row r="8000" spans="1:13" x14ac:dyDescent="0.35">
      <c r="A8000" s="116"/>
      <c r="C8000" s="116"/>
      <c r="D8000" s="116"/>
      <c r="M8000" s="116"/>
    </row>
    <row r="8001" spans="1:13" x14ac:dyDescent="0.35">
      <c r="A8001" s="116"/>
      <c r="C8001" s="116"/>
      <c r="D8001" s="116"/>
      <c r="M8001" s="116"/>
    </row>
    <row r="8002" spans="1:13" x14ac:dyDescent="0.35">
      <c r="A8002" s="116"/>
      <c r="C8002" s="116"/>
      <c r="D8002" s="116"/>
      <c r="M8002" s="116"/>
    </row>
    <row r="8003" spans="1:13" x14ac:dyDescent="0.35">
      <c r="A8003" s="116"/>
      <c r="C8003" s="116"/>
      <c r="D8003" s="116"/>
      <c r="M8003" s="116"/>
    </row>
    <row r="8004" spans="1:13" x14ac:dyDescent="0.35">
      <c r="A8004" s="116"/>
      <c r="C8004" s="116"/>
      <c r="D8004" s="116"/>
      <c r="M8004" s="116"/>
    </row>
    <row r="8005" spans="1:13" x14ac:dyDescent="0.35">
      <c r="A8005" s="116"/>
      <c r="C8005" s="116"/>
      <c r="D8005" s="116"/>
      <c r="M8005" s="116"/>
    </row>
    <row r="8006" spans="1:13" x14ac:dyDescent="0.35">
      <c r="A8006" s="116"/>
      <c r="C8006" s="116"/>
      <c r="D8006" s="116"/>
      <c r="M8006" s="116"/>
    </row>
    <row r="8007" spans="1:13" x14ac:dyDescent="0.35">
      <c r="A8007" s="116"/>
      <c r="C8007" s="116"/>
      <c r="D8007" s="116"/>
      <c r="M8007" s="116"/>
    </row>
    <row r="8008" spans="1:13" x14ac:dyDescent="0.35">
      <c r="A8008" s="116"/>
      <c r="C8008" s="116"/>
      <c r="D8008" s="116"/>
      <c r="M8008" s="116"/>
    </row>
    <row r="8009" spans="1:13" x14ac:dyDescent="0.35">
      <c r="A8009" s="116"/>
      <c r="C8009" s="116"/>
      <c r="D8009" s="116"/>
      <c r="M8009" s="116"/>
    </row>
    <row r="8010" spans="1:13" x14ac:dyDescent="0.35">
      <c r="A8010" s="116"/>
      <c r="C8010" s="116"/>
      <c r="D8010" s="116"/>
      <c r="M8010" s="116"/>
    </row>
    <row r="8011" spans="1:13" x14ac:dyDescent="0.35">
      <c r="A8011" s="116"/>
      <c r="C8011" s="116"/>
      <c r="D8011" s="116"/>
      <c r="M8011" s="116"/>
    </row>
    <row r="8012" spans="1:13" x14ac:dyDescent="0.35">
      <c r="A8012" s="116"/>
      <c r="C8012" s="116"/>
      <c r="D8012" s="116"/>
      <c r="M8012" s="116"/>
    </row>
    <row r="8013" spans="1:13" x14ac:dyDescent="0.35">
      <c r="A8013" s="116"/>
      <c r="C8013" s="116"/>
      <c r="D8013" s="116"/>
      <c r="M8013" s="116"/>
    </row>
    <row r="8014" spans="1:13" x14ac:dyDescent="0.35">
      <c r="A8014" s="116"/>
      <c r="C8014" s="116"/>
      <c r="D8014" s="116"/>
      <c r="M8014" s="116"/>
    </row>
    <row r="8015" spans="1:13" x14ac:dyDescent="0.35">
      <c r="A8015" s="116"/>
      <c r="C8015" s="116"/>
      <c r="D8015" s="116"/>
      <c r="M8015" s="116"/>
    </row>
    <row r="8016" spans="1:13" x14ac:dyDescent="0.35">
      <c r="A8016" s="116"/>
      <c r="C8016" s="116"/>
      <c r="D8016" s="116"/>
      <c r="M8016" s="116"/>
    </row>
    <row r="8017" spans="1:13" x14ac:dyDescent="0.35">
      <c r="A8017" s="116"/>
      <c r="C8017" s="116"/>
      <c r="D8017" s="116"/>
      <c r="M8017" s="116"/>
    </row>
    <row r="8018" spans="1:13" x14ac:dyDescent="0.35">
      <c r="A8018" s="116"/>
      <c r="C8018" s="116"/>
      <c r="D8018" s="116"/>
      <c r="M8018" s="116"/>
    </row>
    <row r="8019" spans="1:13" x14ac:dyDescent="0.35">
      <c r="A8019" s="116"/>
      <c r="C8019" s="116"/>
      <c r="D8019" s="116"/>
      <c r="M8019" s="116"/>
    </row>
    <row r="8020" spans="1:13" x14ac:dyDescent="0.35">
      <c r="A8020" s="116"/>
      <c r="C8020" s="116"/>
      <c r="D8020" s="116"/>
      <c r="M8020" s="116"/>
    </row>
    <row r="8021" spans="1:13" x14ac:dyDescent="0.35">
      <c r="A8021" s="116"/>
      <c r="C8021" s="116"/>
      <c r="D8021" s="116"/>
      <c r="M8021" s="116"/>
    </row>
    <row r="8022" spans="1:13" x14ac:dyDescent="0.35">
      <c r="A8022" s="116"/>
      <c r="C8022" s="116"/>
      <c r="D8022" s="116"/>
      <c r="M8022" s="116"/>
    </row>
    <row r="8023" spans="1:13" x14ac:dyDescent="0.35">
      <c r="A8023" s="116"/>
      <c r="C8023" s="116"/>
      <c r="D8023" s="116"/>
      <c r="M8023" s="116"/>
    </row>
    <row r="8024" spans="1:13" x14ac:dyDescent="0.35">
      <c r="A8024" s="116"/>
      <c r="C8024" s="116"/>
      <c r="D8024" s="116"/>
      <c r="M8024" s="116"/>
    </row>
    <row r="8025" spans="1:13" x14ac:dyDescent="0.35">
      <c r="A8025" s="116"/>
      <c r="C8025" s="116"/>
      <c r="D8025" s="116"/>
      <c r="M8025" s="116"/>
    </row>
    <row r="8026" spans="1:13" x14ac:dyDescent="0.35">
      <c r="A8026" s="116"/>
      <c r="C8026" s="116"/>
      <c r="D8026" s="116"/>
      <c r="M8026" s="116"/>
    </row>
    <row r="8027" spans="1:13" x14ac:dyDescent="0.35">
      <c r="A8027" s="116"/>
      <c r="C8027" s="116"/>
      <c r="D8027" s="116"/>
      <c r="M8027" s="116"/>
    </row>
    <row r="8028" spans="1:13" x14ac:dyDescent="0.35">
      <c r="A8028" s="116"/>
      <c r="C8028" s="116"/>
      <c r="D8028" s="116"/>
      <c r="M8028" s="116"/>
    </row>
    <row r="8029" spans="1:13" x14ac:dyDescent="0.35">
      <c r="A8029" s="116"/>
      <c r="C8029" s="116"/>
      <c r="D8029" s="116"/>
      <c r="M8029" s="116"/>
    </row>
    <row r="8030" spans="1:13" x14ac:dyDescent="0.35">
      <c r="A8030" s="116"/>
      <c r="C8030" s="116"/>
      <c r="D8030" s="116"/>
      <c r="M8030" s="116"/>
    </row>
    <row r="8031" spans="1:13" x14ac:dyDescent="0.35">
      <c r="A8031" s="116"/>
      <c r="C8031" s="116"/>
      <c r="D8031" s="116"/>
      <c r="M8031" s="116"/>
    </row>
    <row r="8032" spans="1:13" x14ac:dyDescent="0.35">
      <c r="A8032" s="116"/>
      <c r="C8032" s="116"/>
      <c r="D8032" s="116"/>
      <c r="M8032" s="116"/>
    </row>
    <row r="8033" spans="1:13" x14ac:dyDescent="0.35">
      <c r="A8033" s="116"/>
      <c r="C8033" s="116"/>
      <c r="D8033" s="116"/>
      <c r="M8033" s="116"/>
    </row>
    <row r="8034" spans="1:13" x14ac:dyDescent="0.35">
      <c r="A8034" s="116"/>
      <c r="C8034" s="116"/>
      <c r="D8034" s="116"/>
      <c r="M8034" s="116"/>
    </row>
    <row r="8035" spans="1:13" x14ac:dyDescent="0.35">
      <c r="A8035" s="116"/>
      <c r="C8035" s="116"/>
      <c r="D8035" s="116"/>
      <c r="M8035" s="116"/>
    </row>
    <row r="8036" spans="1:13" x14ac:dyDescent="0.35">
      <c r="A8036" s="116"/>
      <c r="C8036" s="116"/>
      <c r="D8036" s="116"/>
      <c r="M8036" s="116"/>
    </row>
    <row r="8037" spans="1:13" x14ac:dyDescent="0.35">
      <c r="A8037" s="116"/>
      <c r="C8037" s="116"/>
      <c r="D8037" s="116"/>
      <c r="M8037" s="116"/>
    </row>
    <row r="8038" spans="1:13" x14ac:dyDescent="0.35">
      <c r="A8038" s="116"/>
      <c r="C8038" s="116"/>
      <c r="D8038" s="116"/>
      <c r="M8038" s="116"/>
    </row>
    <row r="8039" spans="1:13" x14ac:dyDescent="0.35">
      <c r="A8039" s="116"/>
      <c r="C8039" s="116"/>
      <c r="D8039" s="116"/>
      <c r="M8039" s="116"/>
    </row>
    <row r="8040" spans="1:13" x14ac:dyDescent="0.35">
      <c r="A8040" s="116"/>
      <c r="C8040" s="116"/>
      <c r="D8040" s="116"/>
      <c r="M8040" s="116"/>
    </row>
    <row r="8041" spans="1:13" x14ac:dyDescent="0.35">
      <c r="A8041" s="116"/>
      <c r="C8041" s="116"/>
      <c r="D8041" s="116"/>
      <c r="M8041" s="116"/>
    </row>
    <row r="8042" spans="1:13" x14ac:dyDescent="0.35">
      <c r="A8042" s="116"/>
      <c r="C8042" s="116"/>
      <c r="D8042" s="116"/>
      <c r="M8042" s="116"/>
    </row>
    <row r="8043" spans="1:13" x14ac:dyDescent="0.35">
      <c r="A8043" s="116"/>
      <c r="C8043" s="116"/>
      <c r="D8043" s="116"/>
      <c r="M8043" s="116"/>
    </row>
    <row r="8044" spans="1:13" x14ac:dyDescent="0.35">
      <c r="A8044" s="116"/>
      <c r="C8044" s="116"/>
      <c r="D8044" s="116"/>
      <c r="M8044" s="116"/>
    </row>
    <row r="8045" spans="1:13" x14ac:dyDescent="0.35">
      <c r="A8045" s="116"/>
      <c r="C8045" s="116"/>
      <c r="D8045" s="116"/>
      <c r="M8045" s="116"/>
    </row>
    <row r="8046" spans="1:13" x14ac:dyDescent="0.35">
      <c r="A8046" s="116"/>
      <c r="C8046" s="116"/>
      <c r="D8046" s="116"/>
      <c r="M8046" s="116"/>
    </row>
    <row r="8047" spans="1:13" x14ac:dyDescent="0.35">
      <c r="A8047" s="116"/>
      <c r="C8047" s="116"/>
      <c r="D8047" s="116"/>
      <c r="M8047" s="116"/>
    </row>
    <row r="8048" spans="1:13" x14ac:dyDescent="0.35">
      <c r="A8048" s="116"/>
      <c r="C8048" s="116"/>
      <c r="D8048" s="116"/>
      <c r="M8048" s="116"/>
    </row>
    <row r="8049" spans="1:13" x14ac:dyDescent="0.35">
      <c r="A8049" s="116"/>
      <c r="C8049" s="116"/>
      <c r="D8049" s="116"/>
      <c r="M8049" s="116"/>
    </row>
  </sheetData>
  <autoFilter ref="A1:M322" xr:uid="{2FFC2D09-3C86-4B65-9B34-E645F42994E3}"/>
  <conditionalFormatting sqref="J1:J1048576">
    <cfRule type="duplicateValues" dxfId="2276"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7FDA-AA27-4B92-90D4-89E516B8BCEE}">
  <sheetPr codeName="Hoja6">
    <tabColor rgb="FFFFFF00"/>
  </sheetPr>
  <dimension ref="A1:Q445"/>
  <sheetViews>
    <sheetView topLeftCell="B1" zoomScale="70" zoomScaleNormal="70" workbookViewId="0">
      <selection activeCell="C15" sqref="C15:E16"/>
    </sheetView>
  </sheetViews>
  <sheetFormatPr baseColWidth="10" defaultRowHeight="14.5" x14ac:dyDescent="0.35"/>
  <cols>
    <col min="2" max="2" width="2.81640625" style="97" bestFit="1" customWidth="1"/>
    <col min="3" max="3" width="34.26953125" bestFit="1" customWidth="1"/>
    <col min="4" max="4" width="6.26953125" bestFit="1" customWidth="1"/>
    <col min="5" max="5" width="5.36328125" customWidth="1"/>
    <col min="6" max="6" width="10.90625" style="122"/>
    <col min="7" max="7" width="5.08984375" style="123" customWidth="1"/>
    <col min="8" max="8" width="9.6328125" bestFit="1" customWidth="1"/>
    <col min="9" max="9" width="8.90625" bestFit="1" customWidth="1"/>
    <col min="10" max="10" width="29.26953125" bestFit="1" customWidth="1"/>
    <col min="11" max="11" width="7.36328125" bestFit="1" customWidth="1"/>
    <col min="12" max="12" width="10.90625" style="122"/>
    <col min="13" max="13" width="5.08984375" style="123" customWidth="1"/>
    <col min="14" max="14" width="9.6328125" bestFit="1" customWidth="1"/>
    <col min="15" max="15" width="8.90625" bestFit="1" customWidth="1"/>
    <col min="16" max="16" width="29.26953125" bestFit="1" customWidth="1"/>
    <col min="17" max="17" width="45" bestFit="1" customWidth="1"/>
  </cols>
  <sheetData>
    <row r="1" spans="1:17" ht="15.5" x14ac:dyDescent="0.35">
      <c r="C1" s="126" t="s">
        <v>289</v>
      </c>
      <c r="H1" t="s">
        <v>282</v>
      </c>
      <c r="I1" t="s">
        <v>283</v>
      </c>
      <c r="J1" t="s">
        <v>140</v>
      </c>
      <c r="N1" t="s">
        <v>282</v>
      </c>
      <c r="O1" t="s">
        <v>283</v>
      </c>
      <c r="P1" t="s">
        <v>140</v>
      </c>
      <c r="Q1" t="s">
        <v>8</v>
      </c>
    </row>
    <row r="2" spans="1:17" x14ac:dyDescent="0.35">
      <c r="A2" s="125" t="str">
        <f>Inicio!$C$15&amp;B2</f>
        <v>1</v>
      </c>
      <c r="B2" s="125">
        <v>1</v>
      </c>
      <c r="C2" s="124" t="str">
        <f>IFERROR(VLOOKUP($A2,$F:$J,5,0),"")</f>
        <v/>
      </c>
      <c r="D2" s="128" t="str">
        <f>IFERROR(LEFT(C2, SEARCH(" ", C2) - 1),"")</f>
        <v/>
      </c>
      <c r="F2" s="122" t="str">
        <f>VLOOKUP(I2,Códigos!A:B,2,0)&amp;G2</f>
        <v>1243981</v>
      </c>
      <c r="G2" s="123">
        <f t="shared" ref="G2:G65" si="0">+IF(I2=I1,G1+1,1)</f>
        <v>1</v>
      </c>
      <c r="H2" t="s">
        <v>284</v>
      </c>
      <c r="I2" t="s">
        <v>97</v>
      </c>
      <c r="J2" t="s">
        <v>157</v>
      </c>
      <c r="L2" s="122" t="str">
        <f>VLOOKUP(O2,Códigos!A:B,2,0)&amp;P2&amp;M2</f>
        <v>124398Cristina Maturano Milena1</v>
      </c>
      <c r="M2" s="123">
        <f>+IF(P2=P1,M1+1,1)</f>
        <v>1</v>
      </c>
      <c r="N2" t="s">
        <v>284</v>
      </c>
      <c r="O2" t="s">
        <v>97</v>
      </c>
      <c r="P2" t="s">
        <v>157</v>
      </c>
      <c r="Q2" t="s">
        <v>452</v>
      </c>
    </row>
    <row r="3" spans="1:17" x14ac:dyDescent="0.35">
      <c r="A3" s="125" t="str">
        <f>Inicio!$C$15&amp;B3</f>
        <v>2</v>
      </c>
      <c r="B3" s="125">
        <v>2</v>
      </c>
      <c r="C3" s="124" t="str">
        <f t="shared" ref="C3:C11" si="1">IFERROR(VLOOKUP($A3,$F:$J,5,0),"")</f>
        <v/>
      </c>
      <c r="D3" s="128" t="str">
        <f t="shared" ref="D3:D11" si="2">IFERROR(LEFT(C3, SEARCH(" ", C3) - 1),"")</f>
        <v/>
      </c>
      <c r="F3" s="122" t="str">
        <f>VLOOKUP(I3,Códigos!A:B,2,0)&amp;G3</f>
        <v>9187811</v>
      </c>
      <c r="G3" s="123">
        <f t="shared" si="0"/>
        <v>1</v>
      </c>
      <c r="H3" t="s">
        <v>284</v>
      </c>
      <c r="I3" t="s">
        <v>134</v>
      </c>
      <c r="J3" t="s">
        <v>338</v>
      </c>
      <c r="L3" s="122" t="str">
        <f>VLOOKUP(O3,Códigos!A:B,2,0)&amp;P3&amp;M3</f>
        <v>124398Cristina Maturano Milena2</v>
      </c>
      <c r="M3" s="123">
        <f t="shared" ref="M3:M66" si="3">+IF(P3=P2,M2+1,1)</f>
        <v>2</v>
      </c>
      <c r="N3" t="s">
        <v>284</v>
      </c>
      <c r="O3" t="s">
        <v>97</v>
      </c>
      <c r="P3" t="s">
        <v>157</v>
      </c>
      <c r="Q3" t="s">
        <v>492</v>
      </c>
    </row>
    <row r="4" spans="1:17" x14ac:dyDescent="0.35">
      <c r="A4" s="125" t="str">
        <f>Inicio!$C$15&amp;B4</f>
        <v>3</v>
      </c>
      <c r="B4" s="125">
        <v>3</v>
      </c>
      <c r="C4" s="124" t="str">
        <f t="shared" si="1"/>
        <v/>
      </c>
      <c r="D4" s="128" t="str">
        <f t="shared" si="2"/>
        <v/>
      </c>
      <c r="F4" s="122" t="str">
        <f>VLOOKUP(I4,Códigos!A:B,2,0)&amp;G4</f>
        <v>1324231</v>
      </c>
      <c r="G4" s="123">
        <f t="shared" si="0"/>
        <v>1</v>
      </c>
      <c r="H4" t="s">
        <v>284</v>
      </c>
      <c r="I4" t="s">
        <v>95</v>
      </c>
      <c r="J4" t="s">
        <v>177</v>
      </c>
      <c r="L4" s="122" t="str">
        <f>VLOOKUP(O4,Códigos!A:B,2,0)&amp;P4&amp;M4</f>
        <v>124398Cristina Maturano Milena3</v>
      </c>
      <c r="M4" s="123">
        <f t="shared" si="3"/>
        <v>3</v>
      </c>
      <c r="N4" t="s">
        <v>284</v>
      </c>
      <c r="O4" t="s">
        <v>97</v>
      </c>
      <c r="P4" t="s">
        <v>157</v>
      </c>
      <c r="Q4" t="s">
        <v>158</v>
      </c>
    </row>
    <row r="5" spans="1:17" x14ac:dyDescent="0.35">
      <c r="A5" s="125" t="str">
        <f>Inicio!$C$15&amp;B5</f>
        <v>4</v>
      </c>
      <c r="B5" s="125">
        <v>4</v>
      </c>
      <c r="C5" s="124" t="str">
        <f t="shared" si="1"/>
        <v/>
      </c>
      <c r="D5" s="128" t="str">
        <f t="shared" si="2"/>
        <v/>
      </c>
      <c r="F5" s="122" t="str">
        <f>VLOOKUP(I5,Códigos!A:B,2,0)&amp;G5</f>
        <v>1324232</v>
      </c>
      <c r="G5" s="123">
        <f t="shared" si="0"/>
        <v>2</v>
      </c>
      <c r="H5" t="s">
        <v>284</v>
      </c>
      <c r="I5" t="s">
        <v>95</v>
      </c>
      <c r="J5" t="s">
        <v>181</v>
      </c>
      <c r="L5" s="122" t="str">
        <f>VLOOKUP(O5,Códigos!A:B,2,0)&amp;P5&amp;M5</f>
        <v>124398Cristina Maturano Milena4</v>
      </c>
      <c r="M5" s="123">
        <f t="shared" si="3"/>
        <v>4</v>
      </c>
      <c r="N5" t="s">
        <v>284</v>
      </c>
      <c r="O5" t="s">
        <v>97</v>
      </c>
      <c r="P5" t="s">
        <v>157</v>
      </c>
      <c r="Q5" t="s">
        <v>159</v>
      </c>
    </row>
    <row r="6" spans="1:17" x14ac:dyDescent="0.35">
      <c r="A6" s="125" t="str">
        <f>Inicio!$C$15&amp;B6</f>
        <v>5</v>
      </c>
      <c r="B6" s="125">
        <v>5</v>
      </c>
      <c r="C6" s="124" t="str">
        <f t="shared" si="1"/>
        <v/>
      </c>
      <c r="D6" s="128" t="str">
        <f t="shared" si="2"/>
        <v/>
      </c>
      <c r="F6" s="122" t="str">
        <f>VLOOKUP(I6,Códigos!A:B,2,0)&amp;G6</f>
        <v>6578451</v>
      </c>
      <c r="G6" s="123">
        <f t="shared" si="0"/>
        <v>1</v>
      </c>
      <c r="H6" t="s">
        <v>284</v>
      </c>
      <c r="I6" t="s">
        <v>101</v>
      </c>
      <c r="J6" t="s">
        <v>185</v>
      </c>
      <c r="L6" s="122" t="str">
        <f>VLOOKUP(O6,Códigos!A:B,2,0)&amp;P6&amp;M6</f>
        <v>124398Cristina Maturano Milena5</v>
      </c>
      <c r="M6" s="123">
        <f t="shared" si="3"/>
        <v>5</v>
      </c>
      <c r="N6" t="s">
        <v>284</v>
      </c>
      <c r="O6" t="s">
        <v>97</v>
      </c>
      <c r="P6" t="s">
        <v>157</v>
      </c>
      <c r="Q6" t="s">
        <v>453</v>
      </c>
    </row>
    <row r="7" spans="1:17" x14ac:dyDescent="0.35">
      <c r="A7" s="125" t="str">
        <f>Inicio!$C$15&amp;B7</f>
        <v>6</v>
      </c>
      <c r="B7" s="125">
        <v>6</v>
      </c>
      <c r="C7" s="124" t="str">
        <f t="shared" si="1"/>
        <v/>
      </c>
      <c r="D7" s="128" t="str">
        <f t="shared" si="2"/>
        <v/>
      </c>
      <c r="F7" s="122" t="str">
        <f>VLOOKUP(I7,Códigos!A:B,2,0)&amp;G7</f>
        <v>6578452</v>
      </c>
      <c r="G7" s="123">
        <f t="shared" si="0"/>
        <v>2</v>
      </c>
      <c r="H7" t="s">
        <v>284</v>
      </c>
      <c r="I7" t="s">
        <v>101</v>
      </c>
      <c r="J7" t="s">
        <v>184</v>
      </c>
      <c r="L7" s="122" t="str">
        <f>VLOOKUP(O7,Códigos!A:B,2,0)&amp;P7&amp;M7</f>
        <v>124398Cristina Maturano Milena6</v>
      </c>
      <c r="M7" s="123">
        <f t="shared" si="3"/>
        <v>6</v>
      </c>
      <c r="N7" t="s">
        <v>284</v>
      </c>
      <c r="O7" t="s">
        <v>97</v>
      </c>
      <c r="P7" t="s">
        <v>157</v>
      </c>
      <c r="Q7" t="s">
        <v>376</v>
      </c>
    </row>
    <row r="8" spans="1:17" x14ac:dyDescent="0.35">
      <c r="A8" s="125" t="str">
        <f>Inicio!$C$15&amp;B8</f>
        <v>7</v>
      </c>
      <c r="B8" s="125">
        <v>7</v>
      </c>
      <c r="C8" s="124" t="str">
        <f t="shared" si="1"/>
        <v/>
      </c>
      <c r="D8" s="128" t="str">
        <f t="shared" si="2"/>
        <v/>
      </c>
      <c r="F8" s="122" t="str">
        <f>VLOOKUP(I8,Códigos!A:B,2,0)&amp;G8</f>
        <v>7932111</v>
      </c>
      <c r="G8" s="123">
        <f t="shared" si="0"/>
        <v>1</v>
      </c>
      <c r="H8" t="s">
        <v>284</v>
      </c>
      <c r="I8" t="s">
        <v>103</v>
      </c>
      <c r="J8" t="s">
        <v>285</v>
      </c>
      <c r="L8" s="122" t="str">
        <f>VLOOKUP(O8,Códigos!A:B,2,0)&amp;P8&amp;M8</f>
        <v>918781Alberto Cunquero Sevilla1</v>
      </c>
      <c r="M8" s="123">
        <f t="shared" si="3"/>
        <v>1</v>
      </c>
      <c r="N8" t="s">
        <v>284</v>
      </c>
      <c r="O8" t="s">
        <v>134</v>
      </c>
      <c r="P8" t="s">
        <v>338</v>
      </c>
      <c r="Q8" t="s">
        <v>454</v>
      </c>
    </row>
    <row r="9" spans="1:17" x14ac:dyDescent="0.35">
      <c r="A9" s="125" t="str">
        <f>Inicio!$C$15&amp;B9</f>
        <v>8</v>
      </c>
      <c r="B9" s="125">
        <v>8</v>
      </c>
      <c r="C9" s="124" t="str">
        <f t="shared" si="1"/>
        <v/>
      </c>
      <c r="D9" s="128" t="str">
        <f t="shared" si="2"/>
        <v/>
      </c>
      <c r="F9" s="122" t="str">
        <f>VLOOKUP(I9,Códigos!A:B,2,0)&amp;G9</f>
        <v>7932112</v>
      </c>
      <c r="G9" s="123">
        <f t="shared" si="0"/>
        <v>2</v>
      </c>
      <c r="H9" t="s">
        <v>284</v>
      </c>
      <c r="I9" t="s">
        <v>103</v>
      </c>
      <c r="J9" t="s">
        <v>257</v>
      </c>
      <c r="L9" s="122" t="str">
        <f>VLOOKUP(O9,Códigos!A:B,2,0)&amp;P9&amp;M9</f>
        <v>918781Alberto Cunquero Sevilla2</v>
      </c>
      <c r="M9" s="123">
        <f t="shared" si="3"/>
        <v>2</v>
      </c>
      <c r="N9" t="s">
        <v>284</v>
      </c>
      <c r="O9" t="s">
        <v>134</v>
      </c>
      <c r="P9" t="s">
        <v>338</v>
      </c>
      <c r="Q9" t="s">
        <v>500</v>
      </c>
    </row>
    <row r="10" spans="1:17" x14ac:dyDescent="0.35">
      <c r="A10" s="125" t="str">
        <f>Inicio!$C$15&amp;B10</f>
        <v>9</v>
      </c>
      <c r="B10" s="125">
        <v>9</v>
      </c>
      <c r="C10" s="124" t="str">
        <f t="shared" si="1"/>
        <v/>
      </c>
      <c r="D10" s="128" t="str">
        <f t="shared" si="2"/>
        <v/>
      </c>
      <c r="F10" s="122" t="str">
        <f>VLOOKUP(I10,Códigos!A:B,2,0)&amp;G10</f>
        <v>7932113</v>
      </c>
      <c r="G10" s="123">
        <f t="shared" si="0"/>
        <v>3</v>
      </c>
      <c r="H10" t="s">
        <v>284</v>
      </c>
      <c r="I10" t="s">
        <v>103</v>
      </c>
      <c r="J10" t="s">
        <v>193</v>
      </c>
      <c r="L10" s="122" t="str">
        <f>VLOOKUP(O10,Códigos!A:B,2,0)&amp;P10&amp;M10</f>
        <v>918781Alberto Cunquero Sevilla3</v>
      </c>
      <c r="M10" s="123">
        <f t="shared" si="3"/>
        <v>3</v>
      </c>
      <c r="N10" t="s">
        <v>284</v>
      </c>
      <c r="O10" t="s">
        <v>134</v>
      </c>
      <c r="P10" t="s">
        <v>338</v>
      </c>
      <c r="Q10" t="s">
        <v>394</v>
      </c>
    </row>
    <row r="11" spans="1:17" x14ac:dyDescent="0.35">
      <c r="A11" s="125" t="str">
        <f>Inicio!$C$15&amp;B11</f>
        <v>10</v>
      </c>
      <c r="B11" s="125">
        <v>10</v>
      </c>
      <c r="C11" s="124" t="str">
        <f t="shared" si="1"/>
        <v/>
      </c>
      <c r="D11" s="128" t="str">
        <f t="shared" si="2"/>
        <v/>
      </c>
      <c r="F11" s="122" t="str">
        <f>VLOOKUP(I11,Códigos!A:B,2,0)&amp;G11</f>
        <v>2345731</v>
      </c>
      <c r="G11" s="123">
        <f t="shared" si="0"/>
        <v>1</v>
      </c>
      <c r="H11" t="s">
        <v>284</v>
      </c>
      <c r="I11" t="s">
        <v>105</v>
      </c>
      <c r="J11" t="s">
        <v>201</v>
      </c>
      <c r="L11" s="122" t="str">
        <f>VLOOKUP(O11,Códigos!A:B,2,0)&amp;P11&amp;M11</f>
        <v>918781Alberto Cunquero Sevilla4</v>
      </c>
      <c r="M11" s="123">
        <f t="shared" si="3"/>
        <v>4</v>
      </c>
      <c r="N11" t="s">
        <v>284</v>
      </c>
      <c r="O11" t="s">
        <v>134</v>
      </c>
      <c r="P11" t="s">
        <v>338</v>
      </c>
      <c r="Q11" t="s">
        <v>378</v>
      </c>
    </row>
    <row r="12" spans="1:17" x14ac:dyDescent="0.35">
      <c r="B12"/>
      <c r="F12" s="122" t="str">
        <f>VLOOKUP(I12,Códigos!A:B,2,0)&amp;G12</f>
        <v>2345732</v>
      </c>
      <c r="G12" s="123">
        <f t="shared" si="0"/>
        <v>2</v>
      </c>
      <c r="H12" t="s">
        <v>284</v>
      </c>
      <c r="I12" t="s">
        <v>105</v>
      </c>
      <c r="J12" t="s">
        <v>204</v>
      </c>
      <c r="L12" s="122" t="str">
        <f>VLOOKUP(O12,Códigos!A:B,2,0)&amp;P12&amp;M12</f>
        <v>918781Alberto Cunquero Sevilla5</v>
      </c>
      <c r="M12" s="123">
        <f t="shared" si="3"/>
        <v>5</v>
      </c>
      <c r="N12" t="s">
        <v>284</v>
      </c>
      <c r="O12" t="s">
        <v>134</v>
      </c>
      <c r="P12" t="s">
        <v>338</v>
      </c>
      <c r="Q12" t="s">
        <v>501</v>
      </c>
    </row>
    <row r="13" spans="1:17" x14ac:dyDescent="0.35">
      <c r="B13"/>
      <c r="F13" s="122" t="str">
        <f>VLOOKUP(I13,Códigos!A:B,2,0)&amp;G13</f>
        <v>2389421</v>
      </c>
      <c r="G13" s="123">
        <f t="shared" si="0"/>
        <v>1</v>
      </c>
      <c r="H13" t="s">
        <v>284</v>
      </c>
      <c r="I13" t="s">
        <v>107</v>
      </c>
      <c r="J13" t="s">
        <v>225</v>
      </c>
      <c r="L13" s="122" t="str">
        <f>VLOOKUP(O13,Códigos!A:B,2,0)&amp;P13&amp;M13</f>
        <v>132423Francisca Maria Lara Santos1</v>
      </c>
      <c r="M13" s="123">
        <f t="shared" si="3"/>
        <v>1</v>
      </c>
      <c r="N13" t="s">
        <v>284</v>
      </c>
      <c r="O13" t="s">
        <v>95</v>
      </c>
      <c r="P13" t="s">
        <v>177</v>
      </c>
      <c r="Q13" t="s">
        <v>519</v>
      </c>
    </row>
    <row r="14" spans="1:17" ht="15.5" x14ac:dyDescent="0.35">
      <c r="C14" s="126" t="s">
        <v>301</v>
      </c>
      <c r="F14" s="122" t="str">
        <f>VLOOKUP(I14,Códigos!A:B,2,0)&amp;G14</f>
        <v>2389422</v>
      </c>
      <c r="G14" s="123">
        <f t="shared" si="0"/>
        <v>2</v>
      </c>
      <c r="H14" t="s">
        <v>284</v>
      </c>
      <c r="I14" t="s">
        <v>107</v>
      </c>
      <c r="J14" t="s">
        <v>226</v>
      </c>
      <c r="L14" s="122" t="str">
        <f>VLOOKUP(O14,Códigos!A:B,2,0)&amp;P14&amp;M14</f>
        <v>132423Francisca Maria Lara Santos2</v>
      </c>
      <c r="M14" s="123">
        <f t="shared" si="3"/>
        <v>2</v>
      </c>
      <c r="N14" t="s">
        <v>284</v>
      </c>
      <c r="O14" t="s">
        <v>95</v>
      </c>
      <c r="P14" t="s">
        <v>177</v>
      </c>
      <c r="Q14" t="s">
        <v>404</v>
      </c>
    </row>
    <row r="15" spans="1:17" x14ac:dyDescent="0.35">
      <c r="A15" s="125"/>
      <c r="B15" s="125"/>
      <c r="C15" s="124" t="s">
        <v>291</v>
      </c>
      <c r="F15" s="122" t="str">
        <f>VLOOKUP(I15,Códigos!A:B,2,0)&amp;G15</f>
        <v>4369411</v>
      </c>
      <c r="G15" s="123">
        <f t="shared" si="0"/>
        <v>1</v>
      </c>
      <c r="H15" t="s">
        <v>286</v>
      </c>
      <c r="I15" t="s">
        <v>117</v>
      </c>
      <c r="J15" t="s">
        <v>160</v>
      </c>
      <c r="L15" s="122" t="str">
        <f>VLOOKUP(O15,Códigos!A:B,2,0)&amp;P15&amp;M15</f>
        <v>132423Francisca Maria Lara Santos3</v>
      </c>
      <c r="M15" s="123">
        <f t="shared" si="3"/>
        <v>3</v>
      </c>
      <c r="N15" t="s">
        <v>284</v>
      </c>
      <c r="O15" t="s">
        <v>95</v>
      </c>
      <c r="P15" t="s">
        <v>177</v>
      </c>
      <c r="Q15" t="s">
        <v>178</v>
      </c>
    </row>
    <row r="16" spans="1:17" x14ac:dyDescent="0.35">
      <c r="A16" s="127" t="str">
        <f>Inicio!$C$15&amp;Inicio!$C$20&amp;B16</f>
        <v>1</v>
      </c>
      <c r="B16" s="125">
        <v>1</v>
      </c>
      <c r="C16" s="124" t="str">
        <f>IFERROR(VLOOKUP($A16,$L:$Q,6,0),"")</f>
        <v/>
      </c>
      <c r="F16" s="122" t="str">
        <f>VLOOKUP(I16,Códigos!A:B,2,0)&amp;G16</f>
        <v>4369412</v>
      </c>
      <c r="G16" s="123">
        <f t="shared" si="0"/>
        <v>2</v>
      </c>
      <c r="H16" t="s">
        <v>286</v>
      </c>
      <c r="I16" t="s">
        <v>117</v>
      </c>
      <c r="J16" t="s">
        <v>169</v>
      </c>
      <c r="L16" s="122" t="str">
        <f>VLOOKUP(O16,Códigos!A:B,2,0)&amp;P16&amp;M16</f>
        <v>132423Francisca Maria Lara Santos4</v>
      </c>
      <c r="M16" s="123">
        <f t="shared" si="3"/>
        <v>4</v>
      </c>
      <c r="N16" t="s">
        <v>284</v>
      </c>
      <c r="O16" t="s">
        <v>95</v>
      </c>
      <c r="P16" t="s">
        <v>177</v>
      </c>
      <c r="Q16" t="s">
        <v>179</v>
      </c>
    </row>
    <row r="17" spans="1:17" x14ac:dyDescent="0.35">
      <c r="A17" s="127" t="str">
        <f>Inicio!$C$15&amp;Inicio!$C$20&amp;B17</f>
        <v>2</v>
      </c>
      <c r="B17" s="125">
        <v>2</v>
      </c>
      <c r="C17" s="124" t="str">
        <f t="shared" ref="C17:C80" si="4">IFERROR(VLOOKUP($A17,$L:$Q,6,0),"")</f>
        <v/>
      </c>
      <c r="F17" s="122" t="str">
        <f>VLOOKUP(I17,Códigos!A:B,2,0)&amp;G17</f>
        <v>4369413</v>
      </c>
      <c r="G17" s="123">
        <f t="shared" si="0"/>
        <v>3</v>
      </c>
      <c r="H17" t="s">
        <v>286</v>
      </c>
      <c r="I17" t="s">
        <v>117</v>
      </c>
      <c r="J17" t="s">
        <v>163</v>
      </c>
      <c r="L17" s="122" t="str">
        <f>VLOOKUP(O17,Códigos!A:B,2,0)&amp;P17&amp;M17</f>
        <v>132423Francisca Maria Lara Santos5</v>
      </c>
      <c r="M17" s="123">
        <f t="shared" si="3"/>
        <v>5</v>
      </c>
      <c r="N17" t="s">
        <v>284</v>
      </c>
      <c r="O17" t="s">
        <v>95</v>
      </c>
      <c r="P17" t="s">
        <v>177</v>
      </c>
      <c r="Q17" t="s">
        <v>518</v>
      </c>
    </row>
    <row r="18" spans="1:17" x14ac:dyDescent="0.35">
      <c r="A18" s="127" t="str">
        <f>Inicio!$C$15&amp;Inicio!$C$20&amp;B18</f>
        <v>3</v>
      </c>
      <c r="B18" s="125">
        <v>3</v>
      </c>
      <c r="C18" s="124" t="str">
        <f t="shared" si="4"/>
        <v/>
      </c>
      <c r="F18" s="122" t="str">
        <f>VLOOKUP(I18,Códigos!A:B,2,0)&amp;G18</f>
        <v>4369414</v>
      </c>
      <c r="G18" s="123">
        <f t="shared" si="0"/>
        <v>4</v>
      </c>
      <c r="H18" t="s">
        <v>286</v>
      </c>
      <c r="I18" t="s">
        <v>117</v>
      </c>
      <c r="J18" t="s">
        <v>450</v>
      </c>
      <c r="L18" s="122" t="str">
        <f>VLOOKUP(O18,Códigos!A:B,2,0)&amp;P18&amp;M18</f>
        <v>132423Francisca Maria Lara Santos6</v>
      </c>
      <c r="M18" s="123">
        <f t="shared" si="3"/>
        <v>6</v>
      </c>
      <c r="N18" t="s">
        <v>284</v>
      </c>
      <c r="O18" t="s">
        <v>95</v>
      </c>
      <c r="P18" t="s">
        <v>177</v>
      </c>
      <c r="Q18" t="s">
        <v>180</v>
      </c>
    </row>
    <row r="19" spans="1:17" x14ac:dyDescent="0.35">
      <c r="A19" s="127" t="str">
        <f>Inicio!$C$15&amp;Inicio!$C$20&amp;B19</f>
        <v>4</v>
      </c>
      <c r="B19" s="125">
        <v>4</v>
      </c>
      <c r="C19" s="124" t="str">
        <f t="shared" si="4"/>
        <v/>
      </c>
      <c r="F19" s="122" t="str">
        <f>VLOOKUP(I19,Códigos!A:B,2,0)&amp;G19</f>
        <v>4369421</v>
      </c>
      <c r="G19" s="123">
        <f t="shared" si="0"/>
        <v>1</v>
      </c>
      <c r="H19" t="s">
        <v>286</v>
      </c>
      <c r="I19" t="s">
        <v>119</v>
      </c>
      <c r="J19" t="s">
        <v>168</v>
      </c>
      <c r="L19" s="122" t="str">
        <f>VLOOKUP(O19,Códigos!A:B,2,0)&amp;P19&amp;M19</f>
        <v>132423Francisca Maria Lara Santos7</v>
      </c>
      <c r="M19" s="123">
        <f t="shared" si="3"/>
        <v>7</v>
      </c>
      <c r="N19" t="s">
        <v>284</v>
      </c>
      <c r="O19" t="s">
        <v>95</v>
      </c>
      <c r="P19" t="s">
        <v>177</v>
      </c>
      <c r="Q19" t="s">
        <v>403</v>
      </c>
    </row>
    <row r="20" spans="1:17" x14ac:dyDescent="0.35">
      <c r="A20" s="127" t="str">
        <f>Inicio!$C$15&amp;Inicio!$C$20&amp;B20</f>
        <v>5</v>
      </c>
      <c r="B20" s="125">
        <v>5</v>
      </c>
      <c r="C20" s="124" t="str">
        <f t="shared" si="4"/>
        <v/>
      </c>
      <c r="F20" s="122" t="str">
        <f>VLOOKUP(I20,Códigos!A:B,2,0)&amp;G20</f>
        <v>2073101</v>
      </c>
      <c r="G20" s="123">
        <f t="shared" si="0"/>
        <v>1</v>
      </c>
      <c r="H20" t="s">
        <v>286</v>
      </c>
      <c r="I20" t="s">
        <v>121</v>
      </c>
      <c r="J20" t="s">
        <v>174</v>
      </c>
      <c r="L20" s="122" t="str">
        <f>VLOOKUP(O20,Códigos!A:B,2,0)&amp;P20&amp;M20</f>
        <v>132423Francisca Maria Lara Santos8</v>
      </c>
      <c r="M20" s="123">
        <f t="shared" si="3"/>
        <v>8</v>
      </c>
      <c r="N20" t="s">
        <v>284</v>
      </c>
      <c r="O20" t="s">
        <v>95</v>
      </c>
      <c r="P20" t="s">
        <v>177</v>
      </c>
      <c r="Q20" t="s">
        <v>433</v>
      </c>
    </row>
    <row r="21" spans="1:17" x14ac:dyDescent="0.35">
      <c r="A21" s="127" t="str">
        <f>Inicio!$C$15&amp;Inicio!$C$20&amp;B21</f>
        <v>6</v>
      </c>
      <c r="B21" s="125">
        <v>6</v>
      </c>
      <c r="C21" s="124" t="str">
        <f t="shared" si="4"/>
        <v/>
      </c>
      <c r="F21" s="122" t="str">
        <f>VLOOKUP(I21,Códigos!A:B,2,0)&amp;G21</f>
        <v>2073102</v>
      </c>
      <c r="G21" s="123">
        <f t="shared" si="0"/>
        <v>2</v>
      </c>
      <c r="H21" t="s">
        <v>286</v>
      </c>
      <c r="I21" t="s">
        <v>121</v>
      </c>
      <c r="J21" t="s">
        <v>287</v>
      </c>
      <c r="L21" s="122" t="str">
        <f>VLOOKUP(O21,Códigos!A:B,2,0)&amp;P21&amp;M21</f>
        <v>132423Francisca Maria Lara Santos9</v>
      </c>
      <c r="M21" s="123">
        <f t="shared" si="3"/>
        <v>9</v>
      </c>
      <c r="N21" t="s">
        <v>284</v>
      </c>
      <c r="O21" t="s">
        <v>95</v>
      </c>
      <c r="P21" t="s">
        <v>177</v>
      </c>
      <c r="Q21" t="s">
        <v>401</v>
      </c>
    </row>
    <row r="22" spans="1:17" x14ac:dyDescent="0.35">
      <c r="A22" s="127" t="str">
        <f>Inicio!$C$15&amp;Inicio!$C$20&amp;B22</f>
        <v>7</v>
      </c>
      <c r="B22" s="125">
        <v>7</v>
      </c>
      <c r="C22" s="124" t="str">
        <f t="shared" si="4"/>
        <v/>
      </c>
      <c r="F22" s="122" t="str">
        <f>VLOOKUP(I22,Códigos!A:B,2,0)&amp;G22</f>
        <v>2073103</v>
      </c>
      <c r="G22" s="123">
        <f t="shared" si="0"/>
        <v>3</v>
      </c>
      <c r="H22" t="s">
        <v>286</v>
      </c>
      <c r="I22" t="s">
        <v>121</v>
      </c>
      <c r="J22" t="s">
        <v>175</v>
      </c>
      <c r="L22" s="122" t="str">
        <f>VLOOKUP(O22,Códigos!A:B,2,0)&amp;P22&amp;M22</f>
        <v>132423Francisca Maria Lara Santos10</v>
      </c>
      <c r="M22" s="123">
        <f t="shared" si="3"/>
        <v>10</v>
      </c>
      <c r="N22" t="s">
        <v>284</v>
      </c>
      <c r="O22" t="s">
        <v>95</v>
      </c>
      <c r="P22" t="s">
        <v>177</v>
      </c>
      <c r="Q22" t="s">
        <v>292</v>
      </c>
    </row>
    <row r="23" spans="1:17" x14ac:dyDescent="0.35">
      <c r="A23" s="127" t="str">
        <f>Inicio!$C$15&amp;Inicio!$C$20&amp;B23</f>
        <v>8</v>
      </c>
      <c r="B23" s="125">
        <v>8</v>
      </c>
      <c r="C23" s="124" t="str">
        <f t="shared" si="4"/>
        <v/>
      </c>
      <c r="F23" s="122" t="str">
        <f>VLOOKUP(I23,Códigos!A:B,2,0)&amp;G23</f>
        <v>4346721</v>
      </c>
      <c r="G23" s="123">
        <f t="shared" si="0"/>
        <v>1</v>
      </c>
      <c r="H23" t="s">
        <v>286</v>
      </c>
      <c r="I23" t="s">
        <v>400</v>
      </c>
      <c r="J23" t="s">
        <v>167</v>
      </c>
      <c r="L23" s="122" t="str">
        <f>VLOOKUP(O23,Códigos!A:B,2,0)&amp;P23&amp;M23</f>
        <v>132423Laura Toro Saavedra1</v>
      </c>
      <c r="M23" s="123">
        <f t="shared" si="3"/>
        <v>1</v>
      </c>
      <c r="N23" t="s">
        <v>284</v>
      </c>
      <c r="O23" t="s">
        <v>95</v>
      </c>
      <c r="P23" t="s">
        <v>181</v>
      </c>
      <c r="Q23" t="s">
        <v>182</v>
      </c>
    </row>
    <row r="24" spans="1:17" x14ac:dyDescent="0.35">
      <c r="A24" s="127" t="str">
        <f>Inicio!$C$15&amp;Inicio!$C$20&amp;B24</f>
        <v>9</v>
      </c>
      <c r="B24" s="125">
        <v>9</v>
      </c>
      <c r="C24" s="124" t="str">
        <f t="shared" si="4"/>
        <v/>
      </c>
      <c r="F24" s="122" t="str">
        <f>VLOOKUP(I24,Códigos!A:B,2,0)&amp;G24</f>
        <v>6709321</v>
      </c>
      <c r="G24" s="123">
        <f t="shared" si="0"/>
        <v>1</v>
      </c>
      <c r="H24" t="s">
        <v>286</v>
      </c>
      <c r="I24" t="s">
        <v>305</v>
      </c>
      <c r="J24" t="s">
        <v>349</v>
      </c>
      <c r="L24" s="122" t="str">
        <f>VLOOKUP(O24,Códigos!A:B,2,0)&amp;P24&amp;M24</f>
        <v>132423Laura Toro Saavedra2</v>
      </c>
      <c r="M24" s="123">
        <f t="shared" si="3"/>
        <v>2</v>
      </c>
      <c r="N24" t="s">
        <v>284</v>
      </c>
      <c r="O24" t="s">
        <v>95</v>
      </c>
      <c r="P24" t="s">
        <v>181</v>
      </c>
      <c r="Q24" t="s">
        <v>402</v>
      </c>
    </row>
    <row r="25" spans="1:17" x14ac:dyDescent="0.35">
      <c r="A25" s="127" t="str">
        <f>Inicio!$C$15&amp;Inicio!$C$20&amp;B25</f>
        <v>10</v>
      </c>
      <c r="B25" s="125">
        <v>10</v>
      </c>
      <c r="C25" s="124" t="str">
        <f t="shared" si="4"/>
        <v/>
      </c>
      <c r="F25" s="122" t="str">
        <f>VLOOKUP(I25,Códigos!A:B,2,0)&amp;G25</f>
        <v>3092391</v>
      </c>
      <c r="G25" s="123">
        <f t="shared" si="0"/>
        <v>1</v>
      </c>
      <c r="H25" t="s">
        <v>286</v>
      </c>
      <c r="I25" t="s">
        <v>123</v>
      </c>
      <c r="J25" t="s">
        <v>230</v>
      </c>
      <c r="L25" s="122" t="str">
        <f>VLOOKUP(O25,Códigos!A:B,2,0)&amp;P25&amp;M25</f>
        <v>132423Laura Toro Saavedra3</v>
      </c>
      <c r="M25" s="123">
        <f t="shared" si="3"/>
        <v>3</v>
      </c>
      <c r="N25" t="s">
        <v>284</v>
      </c>
      <c r="O25" t="s">
        <v>95</v>
      </c>
      <c r="P25" t="s">
        <v>181</v>
      </c>
      <c r="Q25" t="s">
        <v>183</v>
      </c>
    </row>
    <row r="26" spans="1:17" x14ac:dyDescent="0.35">
      <c r="A26" s="127" t="str">
        <f>Inicio!$C$15&amp;Inicio!$C$20&amp;B26</f>
        <v>11</v>
      </c>
      <c r="B26" s="125">
        <v>11</v>
      </c>
      <c r="C26" s="124" t="str">
        <f t="shared" si="4"/>
        <v/>
      </c>
      <c r="F26" s="122" t="str">
        <f>VLOOKUP(I26,Códigos!A:B,2,0)&amp;G26</f>
        <v>3092392</v>
      </c>
      <c r="G26" s="123">
        <f t="shared" si="0"/>
        <v>2</v>
      </c>
      <c r="H26" t="s">
        <v>286</v>
      </c>
      <c r="I26" t="s">
        <v>123</v>
      </c>
      <c r="J26" t="s">
        <v>231</v>
      </c>
      <c r="L26" s="122" t="str">
        <f>VLOOKUP(O26,Códigos!A:B,2,0)&amp;P26&amp;M26</f>
        <v>132423Laura Toro Saavedra4</v>
      </c>
      <c r="M26" s="123">
        <f t="shared" si="3"/>
        <v>4</v>
      </c>
      <c r="N26" t="s">
        <v>284</v>
      </c>
      <c r="O26" t="s">
        <v>95</v>
      </c>
      <c r="P26" t="s">
        <v>181</v>
      </c>
      <c r="Q26" t="s">
        <v>520</v>
      </c>
    </row>
    <row r="27" spans="1:17" x14ac:dyDescent="0.35">
      <c r="A27" s="127" t="str">
        <f>Inicio!$C$15&amp;Inicio!$C$20&amp;B27</f>
        <v>12</v>
      </c>
      <c r="B27" s="125">
        <v>12</v>
      </c>
      <c r="C27" s="124" t="str">
        <f t="shared" si="4"/>
        <v/>
      </c>
      <c r="F27" s="122" t="str">
        <f>VLOOKUP(I27,Códigos!A:B,2,0)&amp;G27</f>
        <v>3092393</v>
      </c>
      <c r="G27" s="123">
        <f t="shared" si="0"/>
        <v>3</v>
      </c>
      <c r="H27" t="s">
        <v>286</v>
      </c>
      <c r="I27" t="s">
        <v>123</v>
      </c>
      <c r="J27" t="s">
        <v>228</v>
      </c>
      <c r="L27" s="122" t="str">
        <f>VLOOKUP(O27,Códigos!A:B,2,0)&amp;P27&amp;M27</f>
        <v>132423Laura Toro Saavedra5</v>
      </c>
      <c r="M27" s="123">
        <f t="shared" si="3"/>
        <v>5</v>
      </c>
      <c r="N27" t="s">
        <v>284</v>
      </c>
      <c r="O27" t="s">
        <v>95</v>
      </c>
      <c r="P27" t="s">
        <v>181</v>
      </c>
      <c r="Q27" t="s">
        <v>455</v>
      </c>
    </row>
    <row r="28" spans="1:17" x14ac:dyDescent="0.35">
      <c r="A28" s="127" t="str">
        <f>Inicio!$C$15&amp;Inicio!$C$20&amp;B28</f>
        <v>13</v>
      </c>
      <c r="B28" s="125">
        <v>13</v>
      </c>
      <c r="C28" s="124" t="str">
        <f t="shared" si="4"/>
        <v/>
      </c>
      <c r="F28" s="122" t="str">
        <f>VLOOKUP(I28,Códigos!A:B,2,0)&amp;G28</f>
        <v>8754321</v>
      </c>
      <c r="G28" s="123">
        <f t="shared" si="0"/>
        <v>1</v>
      </c>
      <c r="H28" t="s">
        <v>109</v>
      </c>
      <c r="I28" t="s">
        <v>110</v>
      </c>
      <c r="J28" t="s">
        <v>209</v>
      </c>
      <c r="L28" s="122" t="str">
        <f>VLOOKUP(O28,Códigos!A:B,2,0)&amp;P28&amp;M28</f>
        <v>657845Ana Belen Garrido España1</v>
      </c>
      <c r="M28" s="123">
        <f t="shared" si="3"/>
        <v>1</v>
      </c>
      <c r="N28" t="s">
        <v>284</v>
      </c>
      <c r="O28" t="s">
        <v>101</v>
      </c>
      <c r="P28" t="s">
        <v>185</v>
      </c>
      <c r="Q28" t="s">
        <v>525</v>
      </c>
    </row>
    <row r="29" spans="1:17" x14ac:dyDescent="0.35">
      <c r="A29" s="127" t="str">
        <f>Inicio!$C$15&amp;Inicio!$C$20&amp;B29</f>
        <v>14</v>
      </c>
      <c r="B29" s="125">
        <v>14</v>
      </c>
      <c r="C29" s="124" t="str">
        <f t="shared" si="4"/>
        <v/>
      </c>
      <c r="F29" s="122" t="str">
        <f>VLOOKUP(I29,Códigos!A:B,2,0)&amp;G29</f>
        <v>8754322</v>
      </c>
      <c r="G29" s="123">
        <f t="shared" si="0"/>
        <v>2</v>
      </c>
      <c r="H29" t="s">
        <v>109</v>
      </c>
      <c r="I29" t="s">
        <v>110</v>
      </c>
      <c r="J29" t="s">
        <v>214</v>
      </c>
      <c r="L29" s="122" t="str">
        <f>VLOOKUP(O29,Códigos!A:B,2,0)&amp;P29&amp;M29</f>
        <v>657845Ana Belen Garrido España2</v>
      </c>
      <c r="M29" s="123">
        <f t="shared" si="3"/>
        <v>2</v>
      </c>
      <c r="N29" t="s">
        <v>284</v>
      </c>
      <c r="O29" t="s">
        <v>101</v>
      </c>
      <c r="P29" t="s">
        <v>185</v>
      </c>
      <c r="Q29" t="s">
        <v>522</v>
      </c>
    </row>
    <row r="30" spans="1:17" x14ac:dyDescent="0.35">
      <c r="A30" s="127" t="str">
        <f>Inicio!$C$15&amp;Inicio!$C$20&amp;B30</f>
        <v>15</v>
      </c>
      <c r="B30" s="125">
        <v>15</v>
      </c>
      <c r="C30" s="124" t="str">
        <f t="shared" si="4"/>
        <v/>
      </c>
      <c r="F30" s="122" t="str">
        <f>VLOOKUP(I30,Códigos!A:B,2,0)&amp;G30</f>
        <v>8754323</v>
      </c>
      <c r="G30" s="123">
        <f t="shared" si="0"/>
        <v>3</v>
      </c>
      <c r="H30" t="s">
        <v>109</v>
      </c>
      <c r="I30" t="s">
        <v>110</v>
      </c>
      <c r="J30" t="s">
        <v>213</v>
      </c>
      <c r="L30" s="122" t="str">
        <f>VLOOKUP(O30,Códigos!A:B,2,0)&amp;P30&amp;M30</f>
        <v>657845Ana Belen Garrido España3</v>
      </c>
      <c r="M30" s="123">
        <f t="shared" si="3"/>
        <v>3</v>
      </c>
      <c r="N30" t="s">
        <v>284</v>
      </c>
      <c r="O30" t="s">
        <v>101</v>
      </c>
      <c r="P30" t="s">
        <v>185</v>
      </c>
      <c r="Q30" t="s">
        <v>381</v>
      </c>
    </row>
    <row r="31" spans="1:17" x14ac:dyDescent="0.35">
      <c r="A31" s="127" t="str">
        <f>Inicio!$C$15&amp;Inicio!$C$20&amp;B31</f>
        <v>16</v>
      </c>
      <c r="B31" s="125">
        <v>16</v>
      </c>
      <c r="C31" s="124" t="str">
        <f t="shared" si="4"/>
        <v/>
      </c>
      <c r="F31" s="122" t="str">
        <f>VLOOKUP(I31,Códigos!A:B,2,0)&amp;G31</f>
        <v>6709451</v>
      </c>
      <c r="G31" s="123">
        <f t="shared" si="0"/>
        <v>1</v>
      </c>
      <c r="H31" t="s">
        <v>109</v>
      </c>
      <c r="I31" t="s">
        <v>112</v>
      </c>
      <c r="J31" t="s">
        <v>577</v>
      </c>
      <c r="L31" s="122" t="str">
        <f>VLOOKUP(O31,Códigos!A:B,2,0)&amp;P31&amp;M31</f>
        <v>657845Ana Belen Garrido España4</v>
      </c>
      <c r="M31" s="123">
        <f t="shared" si="3"/>
        <v>4</v>
      </c>
      <c r="N31" t="s">
        <v>284</v>
      </c>
      <c r="O31" t="s">
        <v>101</v>
      </c>
      <c r="P31" t="s">
        <v>185</v>
      </c>
      <c r="Q31" t="s">
        <v>191</v>
      </c>
    </row>
    <row r="32" spans="1:17" x14ac:dyDescent="0.35">
      <c r="A32" s="127" t="str">
        <f>Inicio!$C$15&amp;Inicio!$C$20&amp;B32</f>
        <v>17</v>
      </c>
      <c r="B32" s="125">
        <v>17</v>
      </c>
      <c r="C32" s="124" t="str">
        <f t="shared" si="4"/>
        <v/>
      </c>
      <c r="F32" s="122" t="str">
        <f>VLOOKUP(I32,Códigos!A:B,2,0)&amp;G32</f>
        <v>6709452</v>
      </c>
      <c r="G32" s="123">
        <f t="shared" si="0"/>
        <v>2</v>
      </c>
      <c r="H32" t="s">
        <v>109</v>
      </c>
      <c r="I32" t="s">
        <v>112</v>
      </c>
      <c r="J32" t="s">
        <v>216</v>
      </c>
      <c r="L32" s="122" t="str">
        <f>VLOOKUP(O32,Códigos!A:B,2,0)&amp;P32&amp;M32</f>
        <v>657845Ana Belen Garrido España5</v>
      </c>
      <c r="M32" s="123">
        <f t="shared" si="3"/>
        <v>5</v>
      </c>
      <c r="N32" t="s">
        <v>284</v>
      </c>
      <c r="O32" t="s">
        <v>101</v>
      </c>
      <c r="P32" t="s">
        <v>185</v>
      </c>
      <c r="Q32" t="s">
        <v>521</v>
      </c>
    </row>
    <row r="33" spans="1:17" x14ac:dyDescent="0.35">
      <c r="A33" s="127" t="str">
        <f>Inicio!$C$15&amp;Inicio!$C$20&amp;B33</f>
        <v>18</v>
      </c>
      <c r="B33" s="125">
        <v>18</v>
      </c>
      <c r="C33" s="124" t="str">
        <f t="shared" si="4"/>
        <v/>
      </c>
      <c r="F33" s="122" t="str">
        <f>VLOOKUP(I33,Códigos!A:B,2,0)&amp;G33</f>
        <v>6709453</v>
      </c>
      <c r="G33" s="123">
        <f t="shared" si="0"/>
        <v>3</v>
      </c>
      <c r="H33" t="s">
        <v>109</v>
      </c>
      <c r="I33" t="s">
        <v>112</v>
      </c>
      <c r="J33" t="s">
        <v>331</v>
      </c>
      <c r="L33" s="122" t="str">
        <f>VLOOKUP(O33,Códigos!A:B,2,0)&amp;P33&amp;M33</f>
        <v>657845Blanca Berbel Navarro1</v>
      </c>
      <c r="M33" s="123">
        <f t="shared" si="3"/>
        <v>1</v>
      </c>
      <c r="N33" t="s">
        <v>284</v>
      </c>
      <c r="O33" t="s">
        <v>101</v>
      </c>
      <c r="P33" t="s">
        <v>184</v>
      </c>
      <c r="Q33" t="s">
        <v>186</v>
      </c>
    </row>
    <row r="34" spans="1:17" x14ac:dyDescent="0.35">
      <c r="A34" s="127" t="str">
        <f>Inicio!$C$15&amp;Inicio!$C$20&amp;B34</f>
        <v>19</v>
      </c>
      <c r="B34" s="125">
        <v>19</v>
      </c>
      <c r="C34" s="124" t="str">
        <f t="shared" si="4"/>
        <v/>
      </c>
      <c r="F34" s="122" t="str">
        <f>VLOOKUP(I34,Códigos!A:B,2,0)&amp;G34</f>
        <v>6708771</v>
      </c>
      <c r="G34" s="123">
        <f t="shared" si="0"/>
        <v>1</v>
      </c>
      <c r="H34" t="s">
        <v>109</v>
      </c>
      <c r="I34" t="s">
        <v>114</v>
      </c>
      <c r="J34" t="s">
        <v>217</v>
      </c>
      <c r="L34" s="122" t="str">
        <f>VLOOKUP(O34,Códigos!A:B,2,0)&amp;P34&amp;M34</f>
        <v>657845Blanca Berbel Navarro2</v>
      </c>
      <c r="M34" s="123">
        <f t="shared" si="3"/>
        <v>2</v>
      </c>
      <c r="N34" t="s">
        <v>284</v>
      </c>
      <c r="O34" t="s">
        <v>101</v>
      </c>
      <c r="P34" t="s">
        <v>184</v>
      </c>
      <c r="Q34" t="s">
        <v>188</v>
      </c>
    </row>
    <row r="35" spans="1:17" x14ac:dyDescent="0.35">
      <c r="A35" s="127" t="str">
        <f>Inicio!$C$15&amp;Inicio!$C$20&amp;B35</f>
        <v>20</v>
      </c>
      <c r="B35" s="125">
        <v>20</v>
      </c>
      <c r="C35" s="124" t="str">
        <f t="shared" si="4"/>
        <v/>
      </c>
      <c r="F35" s="122" t="str">
        <f>VLOOKUP(I35,Códigos!A:B,2,0)&amp;G35</f>
        <v>6708772</v>
      </c>
      <c r="G35" s="123">
        <f t="shared" si="0"/>
        <v>2</v>
      </c>
      <c r="H35" t="s">
        <v>109</v>
      </c>
      <c r="I35" t="s">
        <v>114</v>
      </c>
      <c r="J35" t="s">
        <v>311</v>
      </c>
      <c r="L35" s="122" t="str">
        <f>VLOOKUP(O35,Códigos!A:B,2,0)&amp;P35&amp;M35</f>
        <v>657845Blanca Berbel Navarro3</v>
      </c>
      <c r="M35" s="123">
        <f t="shared" si="3"/>
        <v>3</v>
      </c>
      <c r="N35" t="s">
        <v>284</v>
      </c>
      <c r="O35" t="s">
        <v>101</v>
      </c>
      <c r="P35" t="s">
        <v>184</v>
      </c>
      <c r="Q35" t="s">
        <v>187</v>
      </c>
    </row>
    <row r="36" spans="1:17" x14ac:dyDescent="0.35">
      <c r="A36" s="127" t="str">
        <f>Inicio!$C$15&amp;Inicio!$C$20&amp;B36</f>
        <v>21</v>
      </c>
      <c r="B36" s="125">
        <v>21</v>
      </c>
      <c r="C36" s="124" t="str">
        <f t="shared" si="4"/>
        <v/>
      </c>
      <c r="F36" s="122" t="str">
        <f>VLOOKUP(I36,Códigos!A:B,2,0)&amp;G36</f>
        <v>6708773</v>
      </c>
      <c r="G36" s="123">
        <f t="shared" si="0"/>
        <v>3</v>
      </c>
      <c r="H36" t="s">
        <v>109</v>
      </c>
      <c r="I36" t="s">
        <v>114</v>
      </c>
      <c r="J36" t="s">
        <v>578</v>
      </c>
      <c r="L36" s="122" t="str">
        <f>VLOOKUP(O36,Códigos!A:B,2,0)&amp;P36&amp;M36</f>
        <v>657845Blanca Berbel Navarro4</v>
      </c>
      <c r="M36" s="123">
        <f t="shared" si="3"/>
        <v>4</v>
      </c>
      <c r="N36" t="s">
        <v>284</v>
      </c>
      <c r="O36" t="s">
        <v>101</v>
      </c>
      <c r="P36" t="s">
        <v>184</v>
      </c>
      <c r="Q36" t="s">
        <v>189</v>
      </c>
    </row>
    <row r="37" spans="1:17" x14ac:dyDescent="0.35">
      <c r="A37" s="127" t="str">
        <f>Inicio!$C$15&amp;Inicio!$C$20&amp;B37</f>
        <v>22</v>
      </c>
      <c r="B37" s="125">
        <v>22</v>
      </c>
      <c r="C37" s="124" t="str">
        <f t="shared" si="4"/>
        <v/>
      </c>
      <c r="F37" s="122" t="str">
        <f>VLOOKUP(I37,Códigos!A:B,2,0)&amp;G37</f>
        <v>4256721</v>
      </c>
      <c r="G37" s="123">
        <f t="shared" si="0"/>
        <v>1</v>
      </c>
      <c r="H37" t="s">
        <v>109</v>
      </c>
      <c r="I37" t="s">
        <v>419</v>
      </c>
      <c r="J37" t="s">
        <v>423</v>
      </c>
      <c r="L37" s="122" t="str">
        <f>VLOOKUP(O37,Códigos!A:B,2,0)&amp;P37&amp;M37</f>
        <v>657845Blanca Berbel Navarro5</v>
      </c>
      <c r="M37" s="123">
        <f t="shared" si="3"/>
        <v>5</v>
      </c>
      <c r="N37" t="s">
        <v>284</v>
      </c>
      <c r="O37" t="s">
        <v>101</v>
      </c>
      <c r="P37" t="s">
        <v>184</v>
      </c>
      <c r="Q37" t="s">
        <v>190</v>
      </c>
    </row>
    <row r="38" spans="1:17" x14ac:dyDescent="0.35">
      <c r="A38" s="127" t="str">
        <f>Inicio!$C$15&amp;Inicio!$C$20&amp;B38</f>
        <v>23</v>
      </c>
      <c r="B38" s="125">
        <v>23</v>
      </c>
      <c r="C38" s="124" t="str">
        <f t="shared" si="4"/>
        <v/>
      </c>
      <c r="F38" s="122" t="str">
        <f>VLOOKUP(I38,Códigos!A:B,2,0)&amp;G38</f>
        <v>4256722</v>
      </c>
      <c r="G38" s="123">
        <f t="shared" si="0"/>
        <v>2</v>
      </c>
      <c r="H38" t="s">
        <v>109</v>
      </c>
      <c r="I38" t="s">
        <v>419</v>
      </c>
      <c r="J38" t="s">
        <v>306</v>
      </c>
      <c r="L38" s="122" t="str">
        <f>VLOOKUP(O38,Códigos!A:B,2,0)&amp;P38&amp;M38</f>
        <v>657845Blanca Berbel Navarro6</v>
      </c>
      <c r="M38" s="123">
        <f t="shared" si="3"/>
        <v>6</v>
      </c>
      <c r="N38" t="s">
        <v>284</v>
      </c>
      <c r="O38" t="s">
        <v>101</v>
      </c>
      <c r="P38" t="s">
        <v>184</v>
      </c>
      <c r="Q38" t="s">
        <v>523</v>
      </c>
    </row>
    <row r="39" spans="1:17" x14ac:dyDescent="0.35">
      <c r="A39" s="127" t="str">
        <f>Inicio!$C$15&amp;Inicio!$C$20&amp;B39</f>
        <v>24</v>
      </c>
      <c r="B39" s="125">
        <v>24</v>
      </c>
      <c r="C39" s="124" t="str">
        <f t="shared" si="4"/>
        <v/>
      </c>
      <c r="F39" s="122" t="str">
        <f>VLOOKUP(I39,Códigos!A:B,2,0)&amp;G39</f>
        <v>4587211</v>
      </c>
      <c r="G39" s="123">
        <f t="shared" si="0"/>
        <v>1</v>
      </c>
      <c r="H39" t="s">
        <v>125</v>
      </c>
      <c r="I39" t="s">
        <v>128</v>
      </c>
      <c r="J39" t="s">
        <v>147</v>
      </c>
      <c r="L39" s="122" t="str">
        <f>VLOOKUP(O39,Códigos!A:B,2,0)&amp;P39&amp;M39</f>
        <v>657845Blanca Berbel Navarro7</v>
      </c>
      <c r="M39" s="123">
        <f t="shared" si="3"/>
        <v>7</v>
      </c>
      <c r="N39" t="s">
        <v>284</v>
      </c>
      <c r="O39" t="s">
        <v>101</v>
      </c>
      <c r="P39" t="s">
        <v>184</v>
      </c>
      <c r="Q39" t="s">
        <v>192</v>
      </c>
    </row>
    <row r="40" spans="1:17" x14ac:dyDescent="0.35">
      <c r="A40" s="127" t="str">
        <f>Inicio!$C$15&amp;Inicio!$C$20&amp;B40</f>
        <v>25</v>
      </c>
      <c r="B40" s="125">
        <v>25</v>
      </c>
      <c r="C40" s="124" t="str">
        <f t="shared" si="4"/>
        <v/>
      </c>
      <c r="F40" s="122" t="str">
        <f>VLOOKUP(I40,Códigos!A:B,2,0)&amp;G40</f>
        <v>4587212</v>
      </c>
      <c r="G40" s="123">
        <f t="shared" si="0"/>
        <v>2</v>
      </c>
      <c r="H40" t="s">
        <v>125</v>
      </c>
      <c r="I40" t="s">
        <v>128</v>
      </c>
      <c r="J40" t="s">
        <v>155</v>
      </c>
      <c r="L40" s="122" t="str">
        <f>VLOOKUP(O40,Códigos!A:B,2,0)&amp;P40&amp;M40</f>
        <v>657845Blanca Berbel Navarro8</v>
      </c>
      <c r="M40" s="123">
        <f t="shared" si="3"/>
        <v>8</v>
      </c>
      <c r="N40" t="s">
        <v>284</v>
      </c>
      <c r="O40" t="s">
        <v>101</v>
      </c>
      <c r="P40" t="s">
        <v>184</v>
      </c>
      <c r="Q40" t="s">
        <v>197</v>
      </c>
    </row>
    <row r="41" spans="1:17" x14ac:dyDescent="0.35">
      <c r="A41" s="127" t="str">
        <f>Inicio!$C$15&amp;Inicio!$C$20&amp;B41</f>
        <v>26</v>
      </c>
      <c r="B41" s="125">
        <v>26</v>
      </c>
      <c r="C41" s="124" t="str">
        <f t="shared" si="4"/>
        <v/>
      </c>
      <c r="F41" s="122" t="str">
        <f>VLOOKUP(I41,Códigos!A:B,2,0)&amp;G41</f>
        <v>4587213</v>
      </c>
      <c r="G41" s="123">
        <f t="shared" si="0"/>
        <v>3</v>
      </c>
      <c r="H41" t="s">
        <v>125</v>
      </c>
      <c r="I41" t="s">
        <v>128</v>
      </c>
      <c r="J41" t="s">
        <v>154</v>
      </c>
      <c r="L41" s="122" t="str">
        <f>VLOOKUP(O41,Códigos!A:B,2,0)&amp;P41&amp;M41</f>
        <v>657845Blanca Berbel Navarro9</v>
      </c>
      <c r="M41" s="123">
        <f t="shared" si="3"/>
        <v>9</v>
      </c>
      <c r="N41" t="s">
        <v>284</v>
      </c>
      <c r="O41" t="s">
        <v>101</v>
      </c>
      <c r="P41" t="s">
        <v>184</v>
      </c>
      <c r="Q41" t="s">
        <v>524</v>
      </c>
    </row>
    <row r="42" spans="1:17" x14ac:dyDescent="0.35">
      <c r="A42" s="127" t="str">
        <f>Inicio!$C$15&amp;Inicio!$C$20&amp;B42</f>
        <v>27</v>
      </c>
      <c r="B42" s="125">
        <v>27</v>
      </c>
      <c r="C42" s="124" t="str">
        <f t="shared" si="4"/>
        <v/>
      </c>
      <c r="F42" s="122" t="str">
        <f>VLOOKUP(I42,Códigos!A:B,2,0)&amp;G42</f>
        <v>4245721</v>
      </c>
      <c r="G42" s="123">
        <f t="shared" si="0"/>
        <v>1</v>
      </c>
      <c r="H42" t="s">
        <v>125</v>
      </c>
      <c r="I42" t="s">
        <v>395</v>
      </c>
      <c r="J42" t="s">
        <v>223</v>
      </c>
      <c r="L42" s="122" t="str">
        <f>VLOOKUP(O42,Códigos!A:B,2,0)&amp;P42&amp;M42</f>
        <v>793211Augusto Nuñez1</v>
      </c>
      <c r="M42" s="123">
        <f t="shared" si="3"/>
        <v>1</v>
      </c>
      <c r="N42" t="s">
        <v>284</v>
      </c>
      <c r="O42" t="s">
        <v>103</v>
      </c>
      <c r="P42" t="s">
        <v>285</v>
      </c>
      <c r="Q42" t="s">
        <v>343</v>
      </c>
    </row>
    <row r="43" spans="1:17" x14ac:dyDescent="0.35">
      <c r="A43" s="127" t="str">
        <f>Inicio!$C$15&amp;Inicio!$C$20&amp;B43</f>
        <v>28</v>
      </c>
      <c r="B43" s="125">
        <v>28</v>
      </c>
      <c r="C43" s="124" t="str">
        <f t="shared" si="4"/>
        <v/>
      </c>
      <c r="F43" s="122" t="str">
        <f>VLOOKUP(I43,Códigos!A:B,2,0)&amp;G43</f>
        <v>4245722</v>
      </c>
      <c r="G43" s="123">
        <f t="shared" si="0"/>
        <v>2</v>
      </c>
      <c r="H43" t="s">
        <v>125</v>
      </c>
      <c r="I43" t="s">
        <v>395</v>
      </c>
      <c r="J43" t="s">
        <v>424</v>
      </c>
      <c r="L43" s="122" t="str">
        <f>VLOOKUP(O43,Códigos!A:B,2,0)&amp;P43&amp;M43</f>
        <v>793211Augusto Nuñez2</v>
      </c>
      <c r="M43" s="123">
        <f t="shared" si="3"/>
        <v>2</v>
      </c>
      <c r="N43" t="s">
        <v>284</v>
      </c>
      <c r="O43" t="s">
        <v>103</v>
      </c>
      <c r="P43" t="s">
        <v>285</v>
      </c>
      <c r="Q43" t="s">
        <v>527</v>
      </c>
    </row>
    <row r="44" spans="1:17" x14ac:dyDescent="0.35">
      <c r="A44" s="127" t="str">
        <f>Inicio!$C$15&amp;Inicio!$C$20&amp;B44</f>
        <v>29</v>
      </c>
      <c r="B44" s="125">
        <v>29</v>
      </c>
      <c r="C44" s="124" t="str">
        <f t="shared" si="4"/>
        <v/>
      </c>
      <c r="F44" s="122" t="str">
        <f>VLOOKUP(I44,Códigos!A:B,2,0)&amp;G44</f>
        <v>1905801</v>
      </c>
      <c r="G44" s="123">
        <f t="shared" si="0"/>
        <v>1</v>
      </c>
      <c r="H44" t="s">
        <v>125</v>
      </c>
      <c r="I44" t="s">
        <v>126</v>
      </c>
      <c r="J44" t="s">
        <v>221</v>
      </c>
      <c r="L44" s="122" t="str">
        <f>VLOOKUP(O44,Códigos!A:B,2,0)&amp;P44&amp;M44</f>
        <v>793211Augusto Nuñez3</v>
      </c>
      <c r="M44" s="123">
        <f t="shared" si="3"/>
        <v>3</v>
      </c>
      <c r="N44" t="s">
        <v>284</v>
      </c>
      <c r="O44" t="s">
        <v>103</v>
      </c>
      <c r="P44" t="s">
        <v>285</v>
      </c>
      <c r="Q44" t="s">
        <v>293</v>
      </c>
    </row>
    <row r="45" spans="1:17" x14ac:dyDescent="0.35">
      <c r="A45" s="127" t="str">
        <f>Inicio!$C$15&amp;Inicio!$C$20&amp;B45</f>
        <v>30</v>
      </c>
      <c r="B45" s="125">
        <v>30</v>
      </c>
      <c r="C45" s="124" t="str">
        <f t="shared" si="4"/>
        <v/>
      </c>
      <c r="F45" s="122" t="str">
        <f>VLOOKUP(I45,Códigos!A:B,2,0)&amp;G45</f>
        <v>1905802</v>
      </c>
      <c r="G45" s="123">
        <f t="shared" si="0"/>
        <v>2</v>
      </c>
      <c r="H45" t="s">
        <v>125</v>
      </c>
      <c r="I45" t="s">
        <v>126</v>
      </c>
      <c r="J45" t="s">
        <v>451</v>
      </c>
      <c r="L45" s="122" t="str">
        <f>VLOOKUP(O45,Códigos!A:B,2,0)&amp;P45&amp;M45</f>
        <v>793211Augusto Nuñez4</v>
      </c>
      <c r="M45" s="123">
        <f t="shared" si="3"/>
        <v>4</v>
      </c>
      <c r="N45" t="s">
        <v>284</v>
      </c>
      <c r="O45" t="s">
        <v>103</v>
      </c>
      <c r="P45" t="s">
        <v>285</v>
      </c>
      <c r="Q45" t="s">
        <v>528</v>
      </c>
    </row>
    <row r="46" spans="1:17" x14ac:dyDescent="0.35">
      <c r="A46" s="127" t="str">
        <f>Inicio!$C$15&amp;Inicio!$C$20&amp;B46</f>
        <v>31</v>
      </c>
      <c r="B46" s="125">
        <v>31</v>
      </c>
      <c r="C46" s="124" t="str">
        <f t="shared" si="4"/>
        <v/>
      </c>
      <c r="F46" s="122" t="str">
        <f>VLOOKUP(I46,Códigos!A:B,2,0)&amp;G46</f>
        <v>1905803</v>
      </c>
      <c r="G46" s="123">
        <f t="shared" si="0"/>
        <v>3</v>
      </c>
      <c r="H46" t="s">
        <v>125</v>
      </c>
      <c r="I46" t="s">
        <v>126</v>
      </c>
      <c r="J46" t="s">
        <v>218</v>
      </c>
      <c r="L46" s="122" t="str">
        <f>VLOOKUP(O46,Códigos!A:B,2,0)&amp;P46&amp;M46</f>
        <v>793211Augusto Nuñez5</v>
      </c>
      <c r="M46" s="123">
        <f t="shared" si="3"/>
        <v>5</v>
      </c>
      <c r="N46" t="s">
        <v>284</v>
      </c>
      <c r="O46" t="s">
        <v>103</v>
      </c>
      <c r="P46" t="s">
        <v>285</v>
      </c>
      <c r="Q46" t="s">
        <v>436</v>
      </c>
    </row>
    <row r="47" spans="1:17" x14ac:dyDescent="0.35">
      <c r="A47" s="127" t="str">
        <f>Inicio!$C$15&amp;Inicio!$C$20&amp;B47</f>
        <v>32</v>
      </c>
      <c r="B47" s="125">
        <v>32</v>
      </c>
      <c r="C47" s="124" t="str">
        <f t="shared" si="4"/>
        <v/>
      </c>
      <c r="F47" s="122" t="str">
        <f>VLOOKUP(I47,Códigos!A:B,2,0)&amp;G47</f>
        <v>7803721</v>
      </c>
      <c r="G47" s="123">
        <f t="shared" si="0"/>
        <v>1</v>
      </c>
      <c r="H47" t="s">
        <v>125</v>
      </c>
      <c r="I47" t="s">
        <v>130</v>
      </c>
      <c r="J47" t="s">
        <v>224</v>
      </c>
      <c r="L47" s="122" t="str">
        <f>VLOOKUP(O47,Códigos!A:B,2,0)&amp;P47&amp;M47</f>
        <v>793211Augusto Nuñez6</v>
      </c>
      <c r="M47" s="123">
        <f t="shared" si="3"/>
        <v>6</v>
      </c>
      <c r="N47" t="s">
        <v>284</v>
      </c>
      <c r="O47" t="s">
        <v>103</v>
      </c>
      <c r="P47" t="s">
        <v>285</v>
      </c>
      <c r="Q47" t="s">
        <v>434</v>
      </c>
    </row>
    <row r="48" spans="1:17" x14ac:dyDescent="0.35">
      <c r="A48" s="127" t="str">
        <f>Inicio!$C$15&amp;Inicio!$C$20&amp;B48</f>
        <v>33</v>
      </c>
      <c r="B48" s="125">
        <v>33</v>
      </c>
      <c r="C48" s="124" t="str">
        <f t="shared" si="4"/>
        <v/>
      </c>
      <c r="F48" s="122" t="str">
        <f>VLOOKUP(I48,Códigos!A:B,2,0)&amp;G48</f>
        <v>7803722</v>
      </c>
      <c r="G48" s="123">
        <f t="shared" si="0"/>
        <v>2</v>
      </c>
      <c r="H48" t="s">
        <v>125</v>
      </c>
      <c r="I48" t="s">
        <v>130</v>
      </c>
      <c r="J48" t="s">
        <v>288</v>
      </c>
      <c r="L48" s="122" t="str">
        <f>VLOOKUP(O48,Códigos!A:B,2,0)&amp;P48&amp;M48</f>
        <v>793211Franco Leonel Gómez Gónzalez1</v>
      </c>
      <c r="M48" s="123">
        <f t="shared" si="3"/>
        <v>1</v>
      </c>
      <c r="N48" t="s">
        <v>284</v>
      </c>
      <c r="O48" t="s">
        <v>103</v>
      </c>
      <c r="P48" t="s">
        <v>193</v>
      </c>
      <c r="Q48" t="s">
        <v>256</v>
      </c>
    </row>
    <row r="49" spans="1:17" x14ac:dyDescent="0.35">
      <c r="A49" s="127" t="str">
        <f>Inicio!$C$15&amp;Inicio!$C$20&amp;B49</f>
        <v>34</v>
      </c>
      <c r="B49" s="125">
        <v>34</v>
      </c>
      <c r="C49" s="124" t="str">
        <f t="shared" si="4"/>
        <v/>
      </c>
      <c r="F49" s="122" t="str">
        <f>VLOOKUP(I49,Códigos!A:B,2,0)&amp;G49</f>
        <v>4275731</v>
      </c>
      <c r="G49" s="123">
        <f t="shared" si="0"/>
        <v>1</v>
      </c>
      <c r="H49" t="s">
        <v>125</v>
      </c>
      <c r="I49" t="s">
        <v>132</v>
      </c>
      <c r="J49" t="s">
        <v>278</v>
      </c>
      <c r="L49" s="122" t="str">
        <f>VLOOKUP(O49,Códigos!A:B,2,0)&amp;P49&amp;M49</f>
        <v>793211Franco Leonel Gómez Gónzalez2</v>
      </c>
      <c r="M49" s="123">
        <f t="shared" si="3"/>
        <v>2</v>
      </c>
      <c r="N49" t="s">
        <v>284</v>
      </c>
      <c r="O49" t="s">
        <v>103</v>
      </c>
      <c r="P49" t="s">
        <v>193</v>
      </c>
      <c r="Q49" t="s">
        <v>194</v>
      </c>
    </row>
    <row r="50" spans="1:17" x14ac:dyDescent="0.35">
      <c r="A50" s="127" t="str">
        <f>Inicio!$C$15&amp;Inicio!$C$20&amp;B50</f>
        <v>35</v>
      </c>
      <c r="B50" s="125">
        <v>35</v>
      </c>
      <c r="C50" s="124" t="str">
        <f t="shared" si="4"/>
        <v/>
      </c>
      <c r="F50" s="122" t="str">
        <f>VLOOKUP(I50,Códigos!A:B,2,0)&amp;G50</f>
        <v>4275732</v>
      </c>
      <c r="G50" s="123">
        <f t="shared" si="0"/>
        <v>2</v>
      </c>
      <c r="H50" t="s">
        <v>125</v>
      </c>
      <c r="I50" t="s">
        <v>132</v>
      </c>
      <c r="J50" t="s">
        <v>386</v>
      </c>
      <c r="L50" s="122" t="str">
        <f>VLOOKUP(O50,Códigos!A:B,2,0)&amp;P50&amp;M50</f>
        <v>793211Franco Leonel Gómez Gónzalez3</v>
      </c>
      <c r="M50" s="123">
        <f t="shared" si="3"/>
        <v>3</v>
      </c>
      <c r="N50" t="s">
        <v>284</v>
      </c>
      <c r="O50" t="s">
        <v>103</v>
      </c>
      <c r="P50" t="s">
        <v>193</v>
      </c>
      <c r="Q50" t="s">
        <v>195</v>
      </c>
    </row>
    <row r="51" spans="1:17" x14ac:dyDescent="0.35">
      <c r="A51" s="127" t="str">
        <f>Inicio!$C$15&amp;Inicio!$C$20&amp;B51</f>
        <v>36</v>
      </c>
      <c r="B51" s="125">
        <v>36</v>
      </c>
      <c r="C51" s="124" t="str">
        <f t="shared" si="4"/>
        <v/>
      </c>
      <c r="F51" s="122" t="e">
        <f>VLOOKUP(I51,Códigos!A:B,2,0)&amp;G51</f>
        <v>#N/A</v>
      </c>
      <c r="G51" s="123">
        <f t="shared" si="0"/>
        <v>1</v>
      </c>
      <c r="L51" s="122" t="str">
        <f>VLOOKUP(O51,Códigos!A:B,2,0)&amp;P51&amp;M51</f>
        <v>793211Franco Leonel Gómez Gónzalez4</v>
      </c>
      <c r="M51" s="123">
        <f t="shared" si="3"/>
        <v>4</v>
      </c>
      <c r="N51" t="s">
        <v>284</v>
      </c>
      <c r="O51" t="s">
        <v>103</v>
      </c>
      <c r="P51" t="s">
        <v>193</v>
      </c>
      <c r="Q51" t="s">
        <v>529</v>
      </c>
    </row>
    <row r="52" spans="1:17" x14ac:dyDescent="0.35">
      <c r="A52" s="127" t="str">
        <f>Inicio!$C$15&amp;Inicio!$C$20&amp;B52</f>
        <v>37</v>
      </c>
      <c r="B52" s="125">
        <v>37</v>
      </c>
      <c r="C52" s="124" t="str">
        <f t="shared" si="4"/>
        <v/>
      </c>
      <c r="F52" s="122" t="e">
        <f>VLOOKUP(I52,Códigos!A:B,2,0)&amp;G52</f>
        <v>#N/A</v>
      </c>
      <c r="G52" s="123">
        <f t="shared" si="0"/>
        <v>2</v>
      </c>
      <c r="L52" s="122" t="str">
        <f>VLOOKUP(O52,Códigos!A:B,2,0)&amp;P52&amp;M52</f>
        <v>793211Franco Leonel Gómez Gónzalez5</v>
      </c>
      <c r="M52" s="123">
        <f t="shared" si="3"/>
        <v>5</v>
      </c>
      <c r="N52" t="s">
        <v>284</v>
      </c>
      <c r="O52" t="s">
        <v>103</v>
      </c>
      <c r="P52" t="s">
        <v>193</v>
      </c>
      <c r="Q52" t="s">
        <v>456</v>
      </c>
    </row>
    <row r="53" spans="1:17" x14ac:dyDescent="0.35">
      <c r="A53" s="127" t="str">
        <f>Inicio!$C$15&amp;Inicio!$C$20&amp;B53</f>
        <v>38</v>
      </c>
      <c r="B53" s="125">
        <v>38</v>
      </c>
      <c r="C53" s="124" t="str">
        <f t="shared" si="4"/>
        <v/>
      </c>
      <c r="F53" s="122" t="e">
        <f>VLOOKUP(I53,Códigos!A:B,2,0)&amp;G53</f>
        <v>#N/A</v>
      </c>
      <c r="G53" s="123">
        <f t="shared" si="0"/>
        <v>3</v>
      </c>
      <c r="L53" s="122" t="str">
        <f>VLOOKUP(O53,Códigos!A:B,2,0)&amp;P53&amp;M53</f>
        <v>793211Franco Leonel Gómez Gónzalez6</v>
      </c>
      <c r="M53" s="123">
        <f t="shared" si="3"/>
        <v>6</v>
      </c>
      <c r="N53" t="s">
        <v>284</v>
      </c>
      <c r="O53" t="s">
        <v>103</v>
      </c>
      <c r="P53" t="s">
        <v>193</v>
      </c>
      <c r="Q53" t="s">
        <v>435</v>
      </c>
    </row>
    <row r="54" spans="1:17" x14ac:dyDescent="0.35">
      <c r="A54" s="127" t="str">
        <f>Inicio!$C$15&amp;Inicio!$C$20&amp;B54</f>
        <v>39</v>
      </c>
      <c r="B54" s="125">
        <v>39</v>
      </c>
      <c r="C54" s="124" t="str">
        <f t="shared" si="4"/>
        <v/>
      </c>
      <c r="F54" s="122" t="e">
        <f>VLOOKUP(I54,Códigos!A:B,2,0)&amp;G54</f>
        <v>#N/A</v>
      </c>
      <c r="G54" s="123">
        <f t="shared" si="0"/>
        <v>4</v>
      </c>
      <c r="L54" s="122" t="str">
        <f>VLOOKUP(O54,Códigos!A:B,2,0)&amp;P54&amp;M54</f>
        <v>793211Laura Caballero Muñoz1</v>
      </c>
      <c r="M54" s="123">
        <f t="shared" si="3"/>
        <v>1</v>
      </c>
      <c r="N54" t="s">
        <v>284</v>
      </c>
      <c r="O54" t="s">
        <v>103</v>
      </c>
      <c r="P54" t="s">
        <v>257</v>
      </c>
      <c r="Q54" t="s">
        <v>526</v>
      </c>
    </row>
    <row r="55" spans="1:17" x14ac:dyDescent="0.35">
      <c r="A55" s="127" t="str">
        <f>Inicio!$C$15&amp;Inicio!$C$20&amp;B55</f>
        <v>40</v>
      </c>
      <c r="B55" s="125">
        <v>40</v>
      </c>
      <c r="C55" s="124" t="str">
        <f t="shared" si="4"/>
        <v/>
      </c>
      <c r="F55" s="122" t="e">
        <f>VLOOKUP(I55,Códigos!A:B,2,0)&amp;G55</f>
        <v>#N/A</v>
      </c>
      <c r="G55" s="123">
        <f t="shared" si="0"/>
        <v>5</v>
      </c>
      <c r="L55" s="122" t="str">
        <f>VLOOKUP(O55,Códigos!A:B,2,0)&amp;P55&amp;M55</f>
        <v>793211Laura Caballero Muñoz2</v>
      </c>
      <c r="M55" s="123">
        <f t="shared" si="3"/>
        <v>2</v>
      </c>
      <c r="N55" t="s">
        <v>284</v>
      </c>
      <c r="O55" t="s">
        <v>103</v>
      </c>
      <c r="P55" t="s">
        <v>257</v>
      </c>
      <c r="Q55" t="s">
        <v>196</v>
      </c>
    </row>
    <row r="56" spans="1:17" x14ac:dyDescent="0.35">
      <c r="A56" s="127" t="str">
        <f>Inicio!$C$15&amp;Inicio!$C$20&amp;B56</f>
        <v>41</v>
      </c>
      <c r="B56" s="125">
        <v>41</v>
      </c>
      <c r="C56" s="124" t="str">
        <f t="shared" si="4"/>
        <v/>
      </c>
      <c r="F56" s="122" t="e">
        <f>VLOOKUP(I56,Códigos!A:B,2,0)&amp;G56</f>
        <v>#N/A</v>
      </c>
      <c r="G56" s="123">
        <f t="shared" si="0"/>
        <v>6</v>
      </c>
      <c r="L56" s="122" t="str">
        <f>VLOOKUP(O56,Códigos!A:B,2,0)&amp;P56&amp;M56</f>
        <v>793211Laura Caballero Muñoz3</v>
      </c>
      <c r="M56" s="123">
        <f t="shared" si="3"/>
        <v>3</v>
      </c>
      <c r="N56" t="s">
        <v>284</v>
      </c>
      <c r="O56" t="s">
        <v>103</v>
      </c>
      <c r="P56" t="s">
        <v>257</v>
      </c>
      <c r="Q56" t="s">
        <v>200</v>
      </c>
    </row>
    <row r="57" spans="1:17" x14ac:dyDescent="0.35">
      <c r="A57" s="127" t="str">
        <f>Inicio!$C$15&amp;Inicio!$C$20&amp;B57</f>
        <v>42</v>
      </c>
      <c r="B57" s="125">
        <v>42</v>
      </c>
      <c r="C57" s="124" t="str">
        <f t="shared" si="4"/>
        <v/>
      </c>
      <c r="F57" s="122" t="e">
        <f>VLOOKUP(I57,Códigos!A:B,2,0)&amp;G57</f>
        <v>#N/A</v>
      </c>
      <c r="G57" s="123">
        <f t="shared" si="0"/>
        <v>7</v>
      </c>
      <c r="L57" s="122" t="str">
        <f>VLOOKUP(O57,Códigos!A:B,2,0)&amp;P57&amp;M57</f>
        <v>793211Laura Caballero Muñoz4</v>
      </c>
      <c r="M57" s="123">
        <f t="shared" si="3"/>
        <v>4</v>
      </c>
      <c r="N57" t="s">
        <v>284</v>
      </c>
      <c r="O57" t="s">
        <v>103</v>
      </c>
      <c r="P57" t="s">
        <v>257</v>
      </c>
      <c r="Q57" t="s">
        <v>405</v>
      </c>
    </row>
    <row r="58" spans="1:17" x14ac:dyDescent="0.35">
      <c r="A58" s="127" t="str">
        <f>Inicio!$C$15&amp;Inicio!$C$20&amp;B58</f>
        <v>43</v>
      </c>
      <c r="B58" s="125">
        <v>43</v>
      </c>
      <c r="C58" s="124" t="str">
        <f t="shared" si="4"/>
        <v/>
      </c>
      <c r="F58" s="122" t="e">
        <f>VLOOKUP(I58,Códigos!A:B,2,0)&amp;G58</f>
        <v>#N/A</v>
      </c>
      <c r="G58" s="123">
        <f t="shared" si="0"/>
        <v>8</v>
      </c>
      <c r="L58" s="122" t="str">
        <f>VLOOKUP(O58,Códigos!A:B,2,0)&amp;P58&amp;M58</f>
        <v>793211Laura Caballero Muñoz5</v>
      </c>
      <c r="M58" s="123">
        <f t="shared" si="3"/>
        <v>5</v>
      </c>
      <c r="N58" t="s">
        <v>284</v>
      </c>
      <c r="O58" t="s">
        <v>103</v>
      </c>
      <c r="P58" t="s">
        <v>257</v>
      </c>
      <c r="Q58" t="s">
        <v>199</v>
      </c>
    </row>
    <row r="59" spans="1:17" x14ac:dyDescent="0.35">
      <c r="A59" s="127" t="str">
        <f>Inicio!$C$15&amp;Inicio!$C$20&amp;B59</f>
        <v>44</v>
      </c>
      <c r="B59" s="125">
        <v>44</v>
      </c>
      <c r="C59" s="124" t="str">
        <f t="shared" si="4"/>
        <v/>
      </c>
      <c r="F59" s="122" t="e">
        <f>VLOOKUP(I59,Códigos!A:B,2,0)&amp;G59</f>
        <v>#N/A</v>
      </c>
      <c r="G59" s="123">
        <f t="shared" si="0"/>
        <v>9</v>
      </c>
      <c r="L59" s="122" t="str">
        <f>VLOOKUP(O59,Códigos!A:B,2,0)&amp;P59&amp;M59</f>
        <v>793211Laura Caballero Muñoz6</v>
      </c>
      <c r="M59" s="123">
        <f t="shared" si="3"/>
        <v>6</v>
      </c>
      <c r="N59" t="s">
        <v>284</v>
      </c>
      <c r="O59" t="s">
        <v>103</v>
      </c>
      <c r="P59" t="s">
        <v>257</v>
      </c>
      <c r="Q59" t="s">
        <v>530</v>
      </c>
    </row>
    <row r="60" spans="1:17" x14ac:dyDescent="0.35">
      <c r="A60" s="127" t="str">
        <f>Inicio!$C$15&amp;Inicio!$C$20&amp;B60</f>
        <v>45</v>
      </c>
      <c r="B60" s="125">
        <v>45</v>
      </c>
      <c r="C60" s="124" t="str">
        <f t="shared" si="4"/>
        <v/>
      </c>
      <c r="F60" s="122" t="e">
        <f>VLOOKUP(I60,Códigos!A:B,2,0)&amp;G60</f>
        <v>#N/A</v>
      </c>
      <c r="G60" s="123">
        <f t="shared" si="0"/>
        <v>10</v>
      </c>
      <c r="L60" s="122" t="str">
        <f>VLOOKUP(O60,Códigos!A:B,2,0)&amp;P60&amp;M60</f>
        <v>793211Laura Caballero Muñoz7</v>
      </c>
      <c r="M60" s="123">
        <f t="shared" si="3"/>
        <v>7</v>
      </c>
      <c r="N60" t="s">
        <v>284</v>
      </c>
      <c r="O60" t="s">
        <v>103</v>
      </c>
      <c r="P60" t="s">
        <v>257</v>
      </c>
      <c r="Q60" t="s">
        <v>295</v>
      </c>
    </row>
    <row r="61" spans="1:17" x14ac:dyDescent="0.35">
      <c r="A61" s="127" t="str">
        <f>Inicio!$C$15&amp;Inicio!$C$20&amp;B61</f>
        <v>46</v>
      </c>
      <c r="B61" s="125">
        <v>46</v>
      </c>
      <c r="C61" s="124" t="str">
        <f t="shared" si="4"/>
        <v/>
      </c>
      <c r="F61" s="122" t="e">
        <f>VLOOKUP(I61,Códigos!A:B,2,0)&amp;G61</f>
        <v>#N/A</v>
      </c>
      <c r="G61" s="123">
        <f t="shared" si="0"/>
        <v>11</v>
      </c>
      <c r="L61" s="122" t="str">
        <f>VLOOKUP(O61,Códigos!A:B,2,0)&amp;P61&amp;M61</f>
        <v>793211Laura Caballero Muñoz8</v>
      </c>
      <c r="M61" s="123">
        <f t="shared" si="3"/>
        <v>8</v>
      </c>
      <c r="N61" t="s">
        <v>284</v>
      </c>
      <c r="O61" t="s">
        <v>103</v>
      </c>
      <c r="P61" t="s">
        <v>257</v>
      </c>
      <c r="Q61" t="s">
        <v>198</v>
      </c>
    </row>
    <row r="62" spans="1:17" x14ac:dyDescent="0.35">
      <c r="A62" s="127" t="str">
        <f>Inicio!$C$15&amp;Inicio!$C$20&amp;B62</f>
        <v>47</v>
      </c>
      <c r="B62" s="125">
        <v>47</v>
      </c>
      <c r="C62" s="124" t="str">
        <f t="shared" si="4"/>
        <v/>
      </c>
      <c r="F62" s="122" t="e">
        <f>VLOOKUP(I62,Códigos!A:B,2,0)&amp;G62</f>
        <v>#N/A</v>
      </c>
      <c r="G62" s="123">
        <f t="shared" si="0"/>
        <v>12</v>
      </c>
      <c r="L62" s="122" t="str">
        <f>VLOOKUP(O62,Códigos!A:B,2,0)&amp;P62&amp;M62</f>
        <v>234573Emiliano Hnatiuk1</v>
      </c>
      <c r="M62" s="123">
        <f t="shared" si="3"/>
        <v>1</v>
      </c>
      <c r="N62" t="s">
        <v>284</v>
      </c>
      <c r="O62" t="s">
        <v>105</v>
      </c>
      <c r="P62" t="s">
        <v>201</v>
      </c>
      <c r="Q62" t="s">
        <v>457</v>
      </c>
    </row>
    <row r="63" spans="1:17" x14ac:dyDescent="0.35">
      <c r="A63" s="127" t="str">
        <f>Inicio!$C$15&amp;Inicio!$C$20&amp;B63</f>
        <v>48</v>
      </c>
      <c r="B63" s="125">
        <v>48</v>
      </c>
      <c r="C63" s="124" t="str">
        <f t="shared" si="4"/>
        <v/>
      </c>
      <c r="F63" s="122" t="e">
        <f>VLOOKUP(I63,Códigos!A:B,2,0)&amp;G63</f>
        <v>#N/A</v>
      </c>
      <c r="G63" s="123">
        <f t="shared" si="0"/>
        <v>13</v>
      </c>
      <c r="L63" s="122" t="str">
        <f>VLOOKUP(O63,Códigos!A:B,2,0)&amp;P63&amp;M63</f>
        <v>234573Emiliano Hnatiuk2</v>
      </c>
      <c r="M63" s="123">
        <f t="shared" si="3"/>
        <v>2</v>
      </c>
      <c r="N63" t="s">
        <v>284</v>
      </c>
      <c r="O63" t="s">
        <v>105</v>
      </c>
      <c r="P63" t="s">
        <v>201</v>
      </c>
      <c r="Q63" t="s">
        <v>532</v>
      </c>
    </row>
    <row r="64" spans="1:17" x14ac:dyDescent="0.35">
      <c r="A64" s="127" t="str">
        <f>Inicio!$C$15&amp;Inicio!$C$20&amp;B64</f>
        <v>49</v>
      </c>
      <c r="B64" s="125">
        <v>49</v>
      </c>
      <c r="C64" s="124" t="str">
        <f t="shared" si="4"/>
        <v/>
      </c>
      <c r="F64" s="122" t="e">
        <f>VLOOKUP(I64,Códigos!A:B,2,0)&amp;G64</f>
        <v>#N/A</v>
      </c>
      <c r="G64" s="123">
        <f t="shared" si="0"/>
        <v>14</v>
      </c>
      <c r="L64" s="122" t="str">
        <f>VLOOKUP(O64,Códigos!A:B,2,0)&amp;P64&amp;M64</f>
        <v>234573Emiliano Hnatiuk3</v>
      </c>
      <c r="M64" s="123">
        <f t="shared" si="3"/>
        <v>3</v>
      </c>
      <c r="N64" t="s">
        <v>284</v>
      </c>
      <c r="O64" t="s">
        <v>105</v>
      </c>
      <c r="P64" t="s">
        <v>201</v>
      </c>
      <c r="Q64" t="s">
        <v>382</v>
      </c>
    </row>
    <row r="65" spans="1:17" x14ac:dyDescent="0.35">
      <c r="A65" s="127" t="str">
        <f>Inicio!$C$15&amp;Inicio!$C$20&amp;B65</f>
        <v>50</v>
      </c>
      <c r="B65" s="125">
        <v>50</v>
      </c>
      <c r="C65" s="124" t="str">
        <f t="shared" si="4"/>
        <v/>
      </c>
      <c r="F65" s="122" t="e">
        <f>VLOOKUP(I65,Códigos!A:B,2,0)&amp;G65</f>
        <v>#N/A</v>
      </c>
      <c r="G65" s="123">
        <f t="shared" si="0"/>
        <v>15</v>
      </c>
      <c r="L65" s="122" t="str">
        <f>VLOOKUP(O65,Códigos!A:B,2,0)&amp;P65&amp;M65</f>
        <v>234573Emiliano Hnatiuk4</v>
      </c>
      <c r="M65" s="123">
        <f t="shared" si="3"/>
        <v>4</v>
      </c>
      <c r="N65" t="s">
        <v>284</v>
      </c>
      <c r="O65" t="s">
        <v>105</v>
      </c>
      <c r="P65" t="s">
        <v>201</v>
      </c>
      <c r="Q65" t="s">
        <v>203</v>
      </c>
    </row>
    <row r="66" spans="1:17" x14ac:dyDescent="0.35">
      <c r="A66" s="127" t="str">
        <f>Inicio!$C$15&amp;Inicio!$C$20&amp;B66</f>
        <v>51</v>
      </c>
      <c r="B66" s="125">
        <v>51</v>
      </c>
      <c r="C66" s="124" t="str">
        <f t="shared" si="4"/>
        <v/>
      </c>
      <c r="F66" s="122" t="e">
        <f>VLOOKUP(I66,Códigos!A:B,2,0)&amp;G66</f>
        <v>#N/A</v>
      </c>
      <c r="G66" s="123">
        <f t="shared" ref="G66:G84" si="5">+IF(I66=I65,G65+1,1)</f>
        <v>16</v>
      </c>
      <c r="L66" s="122" t="str">
        <f>VLOOKUP(O66,Códigos!A:B,2,0)&amp;P66&amp;M66</f>
        <v>234573Emiliano Hnatiuk5</v>
      </c>
      <c r="M66" s="123">
        <f t="shared" si="3"/>
        <v>5</v>
      </c>
      <c r="N66" t="s">
        <v>284</v>
      </c>
      <c r="O66" t="s">
        <v>105</v>
      </c>
      <c r="P66" t="s">
        <v>201</v>
      </c>
      <c r="Q66" t="s">
        <v>458</v>
      </c>
    </row>
    <row r="67" spans="1:17" x14ac:dyDescent="0.35">
      <c r="A67" s="127" t="str">
        <f>Inicio!$C$15&amp;Inicio!$C$20&amp;B67</f>
        <v>52</v>
      </c>
      <c r="B67" s="125">
        <v>52</v>
      </c>
      <c r="C67" s="124" t="str">
        <f t="shared" si="4"/>
        <v/>
      </c>
      <c r="F67" s="122" t="e">
        <f>VLOOKUP(I67,Códigos!A:B,2,0)&amp;G67</f>
        <v>#N/A</v>
      </c>
      <c r="G67" s="123">
        <f t="shared" si="5"/>
        <v>17</v>
      </c>
      <c r="L67" s="122" t="str">
        <f>VLOOKUP(O67,Códigos!A:B,2,0)&amp;P67&amp;M67</f>
        <v>234573Emiliano Hnatiuk6</v>
      </c>
      <c r="M67" s="123">
        <f t="shared" ref="M67:M130" si="6">+IF(P67=P66,M66+1,1)</f>
        <v>6</v>
      </c>
      <c r="N67" t="s">
        <v>284</v>
      </c>
      <c r="O67" t="s">
        <v>105</v>
      </c>
      <c r="P67" t="s">
        <v>201</v>
      </c>
      <c r="Q67" t="s">
        <v>406</v>
      </c>
    </row>
    <row r="68" spans="1:17" x14ac:dyDescent="0.35">
      <c r="A68" s="127" t="str">
        <f>Inicio!$C$15&amp;Inicio!$C$20&amp;B68</f>
        <v>53</v>
      </c>
      <c r="B68" s="125">
        <v>53</v>
      </c>
      <c r="C68" s="124" t="str">
        <f t="shared" si="4"/>
        <v/>
      </c>
      <c r="F68" s="122" t="e">
        <f>VLOOKUP(I68,Códigos!A:B,2,0)&amp;G68</f>
        <v>#N/A</v>
      </c>
      <c r="G68" s="123">
        <f t="shared" si="5"/>
        <v>18</v>
      </c>
      <c r="L68" s="122" t="str">
        <f>VLOOKUP(O68,Códigos!A:B,2,0)&amp;P68&amp;M68</f>
        <v>234573Emiliano Hnatiuk7</v>
      </c>
      <c r="M68" s="123">
        <f t="shared" si="6"/>
        <v>7</v>
      </c>
      <c r="N68" t="s">
        <v>284</v>
      </c>
      <c r="O68" t="s">
        <v>105</v>
      </c>
      <c r="P68" t="s">
        <v>201</v>
      </c>
      <c r="Q68" t="s">
        <v>202</v>
      </c>
    </row>
    <row r="69" spans="1:17" x14ac:dyDescent="0.35">
      <c r="A69" s="127" t="str">
        <f>Inicio!$C$15&amp;Inicio!$C$20&amp;B69</f>
        <v>54</v>
      </c>
      <c r="B69" s="125">
        <v>54</v>
      </c>
      <c r="C69" s="124" t="str">
        <f t="shared" si="4"/>
        <v/>
      </c>
      <c r="F69" s="122" t="e">
        <f>VLOOKUP(I69,Códigos!A:B,2,0)&amp;G69</f>
        <v>#N/A</v>
      </c>
      <c r="G69" s="123">
        <f t="shared" si="5"/>
        <v>19</v>
      </c>
      <c r="L69" s="122" t="str">
        <f>VLOOKUP(O69,Códigos!A:B,2,0)&amp;P69&amp;M69</f>
        <v>234573Manuel Sanchez Moreno1</v>
      </c>
      <c r="M69" s="123">
        <f t="shared" si="6"/>
        <v>1</v>
      </c>
      <c r="N69" t="s">
        <v>284</v>
      </c>
      <c r="O69" t="s">
        <v>105</v>
      </c>
      <c r="P69" t="s">
        <v>531</v>
      </c>
      <c r="Q69" t="s">
        <v>206</v>
      </c>
    </row>
    <row r="70" spans="1:17" x14ac:dyDescent="0.35">
      <c r="A70" s="127" t="str">
        <f>Inicio!$C$15&amp;Inicio!$C$20&amp;B70</f>
        <v>55</v>
      </c>
      <c r="B70" s="125">
        <v>55</v>
      </c>
      <c r="C70" s="124" t="str">
        <f t="shared" si="4"/>
        <v/>
      </c>
      <c r="F70" s="122" t="e">
        <f>VLOOKUP(I70,Códigos!A:B,2,0)&amp;G70</f>
        <v>#N/A</v>
      </c>
      <c r="G70" s="123">
        <f t="shared" si="5"/>
        <v>20</v>
      </c>
      <c r="L70" s="122" t="str">
        <f>VLOOKUP(O70,Códigos!A:B,2,0)&amp;P70&amp;M70</f>
        <v>234573Manuel Sanchez Moreno2</v>
      </c>
      <c r="M70" s="123">
        <f t="shared" si="6"/>
        <v>2</v>
      </c>
      <c r="N70" t="s">
        <v>284</v>
      </c>
      <c r="O70" t="s">
        <v>105</v>
      </c>
      <c r="P70" t="s">
        <v>531</v>
      </c>
      <c r="Q70" t="s">
        <v>205</v>
      </c>
    </row>
    <row r="71" spans="1:17" x14ac:dyDescent="0.35">
      <c r="A71" s="127" t="str">
        <f>Inicio!$C$15&amp;Inicio!$C$20&amp;B71</f>
        <v>56</v>
      </c>
      <c r="B71" s="125">
        <v>56</v>
      </c>
      <c r="C71" s="124" t="str">
        <f t="shared" si="4"/>
        <v/>
      </c>
      <c r="F71" s="122" t="e">
        <f>VLOOKUP(I71,Códigos!A:B,2,0)&amp;G71</f>
        <v>#N/A</v>
      </c>
      <c r="G71" s="123">
        <f t="shared" si="5"/>
        <v>21</v>
      </c>
      <c r="L71" s="122" t="str">
        <f>VLOOKUP(O71,Códigos!A:B,2,0)&amp;P71&amp;M71</f>
        <v>234573Manuel Sanchez Moreno3</v>
      </c>
      <c r="M71" s="123">
        <f t="shared" si="6"/>
        <v>3</v>
      </c>
      <c r="N71" t="s">
        <v>284</v>
      </c>
      <c r="O71" t="s">
        <v>105</v>
      </c>
      <c r="P71" t="s">
        <v>531</v>
      </c>
      <c r="Q71" t="s">
        <v>207</v>
      </c>
    </row>
    <row r="72" spans="1:17" x14ac:dyDescent="0.35">
      <c r="A72" s="127" t="str">
        <f>Inicio!$C$15&amp;Inicio!$C$20&amp;B72</f>
        <v>57</v>
      </c>
      <c r="B72" s="125">
        <v>57</v>
      </c>
      <c r="C72" s="124" t="str">
        <f t="shared" si="4"/>
        <v/>
      </c>
      <c r="F72" s="122" t="e">
        <f>VLOOKUP(I72,Códigos!A:B,2,0)&amp;G72</f>
        <v>#N/A</v>
      </c>
      <c r="G72" s="123">
        <f t="shared" si="5"/>
        <v>22</v>
      </c>
      <c r="L72" s="122" t="str">
        <f>VLOOKUP(O72,Códigos!A:B,2,0)&amp;P72&amp;M72</f>
        <v>234573Manuel Sanchez Moreno4</v>
      </c>
      <c r="M72" s="123">
        <f t="shared" si="6"/>
        <v>4</v>
      </c>
      <c r="N72" t="s">
        <v>284</v>
      </c>
      <c r="O72" t="s">
        <v>105</v>
      </c>
      <c r="P72" t="s">
        <v>531</v>
      </c>
      <c r="Q72" t="s">
        <v>208</v>
      </c>
    </row>
    <row r="73" spans="1:17" x14ac:dyDescent="0.35">
      <c r="A73" s="127" t="str">
        <f>Inicio!$C$15&amp;Inicio!$C$20&amp;B73</f>
        <v>58</v>
      </c>
      <c r="B73" s="125">
        <v>58</v>
      </c>
      <c r="C73" s="124" t="str">
        <f t="shared" si="4"/>
        <v/>
      </c>
      <c r="F73" s="122" t="e">
        <f>VLOOKUP(I73,Códigos!A:B,2,0)&amp;G73</f>
        <v>#N/A</v>
      </c>
      <c r="G73" s="123">
        <f t="shared" si="5"/>
        <v>23</v>
      </c>
      <c r="L73" s="122" t="str">
        <f>VLOOKUP(O73,Códigos!A:B,2,0)&amp;P73&amp;M73</f>
        <v>238942Antonio de Castro Campillos1</v>
      </c>
      <c r="M73" s="123">
        <f t="shared" si="6"/>
        <v>1</v>
      </c>
      <c r="N73" t="s">
        <v>284</v>
      </c>
      <c r="O73" t="s">
        <v>107</v>
      </c>
      <c r="P73" t="s">
        <v>226</v>
      </c>
      <c r="Q73" t="s">
        <v>443</v>
      </c>
    </row>
    <row r="74" spans="1:17" x14ac:dyDescent="0.35">
      <c r="A74" s="127" t="str">
        <f>Inicio!$C$15&amp;Inicio!$C$20&amp;B74</f>
        <v>59</v>
      </c>
      <c r="B74" s="125">
        <v>59</v>
      </c>
      <c r="C74" s="124" t="str">
        <f t="shared" si="4"/>
        <v/>
      </c>
      <c r="F74" s="122" t="e">
        <f>VLOOKUP(I74,Códigos!A:B,2,0)&amp;G74</f>
        <v>#N/A</v>
      </c>
      <c r="G74" s="123">
        <f t="shared" si="5"/>
        <v>24</v>
      </c>
      <c r="L74" s="122" t="str">
        <f>VLOOKUP(O74,Códigos!A:B,2,0)&amp;P74&amp;M74</f>
        <v>238942Antonio de Castro Campillos2</v>
      </c>
      <c r="M74" s="123">
        <f t="shared" si="6"/>
        <v>2</v>
      </c>
      <c r="N74" t="s">
        <v>284</v>
      </c>
      <c r="O74" t="s">
        <v>107</v>
      </c>
      <c r="P74" t="s">
        <v>226</v>
      </c>
      <c r="Q74" t="s">
        <v>549</v>
      </c>
    </row>
    <row r="75" spans="1:17" x14ac:dyDescent="0.35">
      <c r="A75" s="127" t="str">
        <f>Inicio!$C$15&amp;Inicio!$C$20&amp;B75</f>
        <v>60</v>
      </c>
      <c r="B75" s="125">
        <v>60</v>
      </c>
      <c r="C75" s="124" t="str">
        <f t="shared" si="4"/>
        <v/>
      </c>
      <c r="F75" s="122" t="e">
        <f>VLOOKUP(I75,Códigos!A:B,2,0)&amp;G75</f>
        <v>#N/A</v>
      </c>
      <c r="G75" s="123">
        <f t="shared" si="5"/>
        <v>25</v>
      </c>
      <c r="L75" s="122" t="str">
        <f>VLOOKUP(O75,Códigos!A:B,2,0)&amp;P75&amp;M75</f>
        <v>238942Antonio de Castro Campillos3</v>
      </c>
      <c r="M75" s="123">
        <f t="shared" si="6"/>
        <v>3</v>
      </c>
      <c r="N75" t="s">
        <v>284</v>
      </c>
      <c r="O75" t="s">
        <v>107</v>
      </c>
      <c r="P75" t="s">
        <v>226</v>
      </c>
      <c r="Q75" t="s">
        <v>276</v>
      </c>
    </row>
    <row r="76" spans="1:17" x14ac:dyDescent="0.35">
      <c r="A76" s="127" t="str">
        <f>Inicio!$C$15&amp;Inicio!$C$20&amp;B76</f>
        <v>61</v>
      </c>
      <c r="B76" s="125">
        <v>61</v>
      </c>
      <c r="C76" s="124" t="str">
        <f t="shared" si="4"/>
        <v/>
      </c>
      <c r="F76" s="122" t="e">
        <f>VLOOKUP(I76,Códigos!A:B,2,0)&amp;G76</f>
        <v>#N/A</v>
      </c>
      <c r="G76" s="123">
        <f t="shared" si="5"/>
        <v>26</v>
      </c>
      <c r="L76" s="122" t="str">
        <f>VLOOKUP(O76,Códigos!A:B,2,0)&amp;P76&amp;M76</f>
        <v>238942Antonio de Castro Campillos4</v>
      </c>
      <c r="M76" s="123">
        <f t="shared" si="6"/>
        <v>4</v>
      </c>
      <c r="N76" t="s">
        <v>284</v>
      </c>
      <c r="O76" t="s">
        <v>107</v>
      </c>
      <c r="P76" t="s">
        <v>226</v>
      </c>
      <c r="Q76" t="s">
        <v>459</v>
      </c>
    </row>
    <row r="77" spans="1:17" x14ac:dyDescent="0.35">
      <c r="A77" s="127" t="str">
        <f>Inicio!$C$15&amp;Inicio!$C$20&amp;B77</f>
        <v>62</v>
      </c>
      <c r="B77" s="125">
        <v>62</v>
      </c>
      <c r="C77" s="124" t="str">
        <f t="shared" si="4"/>
        <v/>
      </c>
      <c r="F77" s="122" t="e">
        <f>VLOOKUP(I77,Códigos!A:B,2,0)&amp;G77</f>
        <v>#N/A</v>
      </c>
      <c r="G77" s="123">
        <f t="shared" si="5"/>
        <v>27</v>
      </c>
      <c r="L77" s="122" t="str">
        <f>VLOOKUP(O77,Códigos!A:B,2,0)&amp;P77&amp;M77</f>
        <v>238942Antonio de Castro Campillos5</v>
      </c>
      <c r="M77" s="123">
        <f t="shared" si="6"/>
        <v>5</v>
      </c>
      <c r="N77" t="s">
        <v>284</v>
      </c>
      <c r="O77" t="s">
        <v>107</v>
      </c>
      <c r="P77" t="s">
        <v>226</v>
      </c>
      <c r="Q77" t="s">
        <v>227</v>
      </c>
    </row>
    <row r="78" spans="1:17" x14ac:dyDescent="0.35">
      <c r="A78" s="127" t="str">
        <f>Inicio!$C$15&amp;Inicio!$C$20&amp;B78</f>
        <v>63</v>
      </c>
      <c r="B78" s="125">
        <v>63</v>
      </c>
      <c r="C78" s="124" t="str">
        <f t="shared" si="4"/>
        <v/>
      </c>
      <c r="F78" s="122" t="e">
        <f>VLOOKUP(I78,Códigos!A:B,2,0)&amp;G78</f>
        <v>#N/A</v>
      </c>
      <c r="G78" s="123">
        <f t="shared" si="5"/>
        <v>28</v>
      </c>
      <c r="L78" s="122" t="str">
        <f>VLOOKUP(O78,Códigos!A:B,2,0)&amp;P78&amp;M78</f>
        <v>238942Antonio de Castro Campillos6</v>
      </c>
      <c r="M78" s="123">
        <f t="shared" si="6"/>
        <v>6</v>
      </c>
      <c r="N78" t="s">
        <v>284</v>
      </c>
      <c r="O78" t="s">
        <v>107</v>
      </c>
      <c r="P78" t="s">
        <v>226</v>
      </c>
      <c r="Q78" t="s">
        <v>551</v>
      </c>
    </row>
    <row r="79" spans="1:17" x14ac:dyDescent="0.35">
      <c r="A79" s="127" t="str">
        <f>Inicio!$C$15&amp;Inicio!$C$20&amp;B79</f>
        <v>64</v>
      </c>
      <c r="B79" s="125">
        <v>64</v>
      </c>
      <c r="C79" s="124" t="str">
        <f t="shared" si="4"/>
        <v/>
      </c>
      <c r="F79" s="122" t="e">
        <f>VLOOKUP(I79,Códigos!A:B,2,0)&amp;G79</f>
        <v>#N/A</v>
      </c>
      <c r="G79" s="123">
        <f t="shared" si="5"/>
        <v>29</v>
      </c>
      <c r="L79" s="122" t="str">
        <f>VLOOKUP(O79,Códigos!A:B,2,0)&amp;P79&amp;M79</f>
        <v>238942Antonio de Castro Campillos7</v>
      </c>
      <c r="M79" s="123">
        <f t="shared" si="6"/>
        <v>7</v>
      </c>
      <c r="N79" t="s">
        <v>284</v>
      </c>
      <c r="O79" t="s">
        <v>107</v>
      </c>
      <c r="P79" t="s">
        <v>226</v>
      </c>
      <c r="Q79" t="s">
        <v>414</v>
      </c>
    </row>
    <row r="80" spans="1:17" x14ac:dyDescent="0.35">
      <c r="A80" s="127" t="str">
        <f>Inicio!$C$15&amp;Inicio!$C$20&amp;B80</f>
        <v>65</v>
      </c>
      <c r="B80" s="125">
        <v>65</v>
      </c>
      <c r="C80" s="124" t="str">
        <f t="shared" si="4"/>
        <v/>
      </c>
      <c r="F80" s="122" t="e">
        <f>VLOOKUP(I80,Códigos!A:B,2,0)&amp;G80</f>
        <v>#N/A</v>
      </c>
      <c r="G80" s="123">
        <f t="shared" si="5"/>
        <v>30</v>
      </c>
      <c r="L80" s="122" t="str">
        <f>VLOOKUP(O80,Códigos!A:B,2,0)&amp;P80&amp;M80</f>
        <v>238942Antonio de Castro Campillos8</v>
      </c>
      <c r="M80" s="123">
        <f t="shared" si="6"/>
        <v>8</v>
      </c>
      <c r="N80" t="s">
        <v>284</v>
      </c>
      <c r="O80" t="s">
        <v>107</v>
      </c>
      <c r="P80" t="s">
        <v>226</v>
      </c>
      <c r="Q80" t="s">
        <v>550</v>
      </c>
    </row>
    <row r="81" spans="1:17" x14ac:dyDescent="0.35">
      <c r="A81" s="127" t="str">
        <f>Inicio!$C$15&amp;Inicio!$C$20&amp;B81</f>
        <v>66</v>
      </c>
      <c r="B81" s="125">
        <v>66</v>
      </c>
      <c r="C81" s="124" t="str">
        <f t="shared" ref="C81:C144" si="7">IFERROR(VLOOKUP($A81,$L:$Q,6,0),"")</f>
        <v/>
      </c>
      <c r="F81" s="122" t="e">
        <f>VLOOKUP(I81,Códigos!A:B,2,0)&amp;G81</f>
        <v>#N/A</v>
      </c>
      <c r="G81" s="123">
        <f t="shared" si="5"/>
        <v>31</v>
      </c>
      <c r="L81" s="122" t="str">
        <f>VLOOKUP(O81,Códigos!A:B,2,0)&amp;P81&amp;M81</f>
        <v>238942Antonio de Castro Campillos9</v>
      </c>
      <c r="M81" s="123">
        <f t="shared" si="6"/>
        <v>9</v>
      </c>
      <c r="N81" t="s">
        <v>284</v>
      </c>
      <c r="O81" t="s">
        <v>107</v>
      </c>
      <c r="P81" t="s">
        <v>226</v>
      </c>
      <c r="Q81" t="s">
        <v>275</v>
      </c>
    </row>
    <row r="82" spans="1:17" x14ac:dyDescent="0.35">
      <c r="A82" s="127" t="str">
        <f>Inicio!$C$15&amp;Inicio!$C$20&amp;B82</f>
        <v>67</v>
      </c>
      <c r="B82" s="125">
        <v>67</v>
      </c>
      <c r="C82" s="124" t="str">
        <f t="shared" si="7"/>
        <v/>
      </c>
      <c r="F82" s="122" t="e">
        <f>VLOOKUP(I82,Códigos!A:B,2,0)&amp;G82</f>
        <v>#N/A</v>
      </c>
      <c r="G82" s="123">
        <f t="shared" si="5"/>
        <v>32</v>
      </c>
      <c r="L82" s="122" t="str">
        <f>VLOOKUP(O82,Códigos!A:B,2,0)&amp;P82&amp;M82</f>
        <v>238942Raul Ordoñez Labado1</v>
      </c>
      <c r="M82" s="123">
        <f t="shared" si="6"/>
        <v>1</v>
      </c>
      <c r="N82" t="s">
        <v>284</v>
      </c>
      <c r="O82" t="s">
        <v>107</v>
      </c>
      <c r="P82" t="s">
        <v>225</v>
      </c>
      <c r="Q82" t="s">
        <v>413</v>
      </c>
    </row>
    <row r="83" spans="1:17" x14ac:dyDescent="0.35">
      <c r="A83" s="127" t="str">
        <f>Inicio!$C$15&amp;Inicio!$C$20&amp;B83</f>
        <v>68</v>
      </c>
      <c r="B83" s="125">
        <v>68</v>
      </c>
      <c r="C83" s="124" t="str">
        <f t="shared" si="7"/>
        <v/>
      </c>
      <c r="F83" s="122" t="e">
        <f>VLOOKUP(I83,Códigos!A:B,2,0)&amp;G83</f>
        <v>#N/A</v>
      </c>
      <c r="G83" s="123">
        <f t="shared" si="5"/>
        <v>33</v>
      </c>
      <c r="L83" s="122" t="str">
        <f>VLOOKUP(O83,Códigos!A:B,2,0)&amp;P83&amp;M83</f>
        <v>238942Raul Ordoñez Labado2</v>
      </c>
      <c r="M83" s="123">
        <f t="shared" si="6"/>
        <v>2</v>
      </c>
      <c r="N83" t="s">
        <v>284</v>
      </c>
      <c r="O83" t="s">
        <v>107</v>
      </c>
      <c r="P83" t="s">
        <v>225</v>
      </c>
      <c r="Q83" t="s">
        <v>274</v>
      </c>
    </row>
    <row r="84" spans="1:17" x14ac:dyDescent="0.35">
      <c r="A84" s="127" t="str">
        <f>Inicio!$C$15&amp;Inicio!$C$20&amp;B84</f>
        <v>69</v>
      </c>
      <c r="B84" s="125">
        <v>69</v>
      </c>
      <c r="C84" s="124" t="str">
        <f t="shared" si="7"/>
        <v/>
      </c>
      <c r="F84" s="122" t="e">
        <f>VLOOKUP(I84,Códigos!A:B,2,0)&amp;G84</f>
        <v>#N/A</v>
      </c>
      <c r="G84" s="123">
        <f t="shared" si="5"/>
        <v>34</v>
      </c>
      <c r="L84" s="122" t="str">
        <f>VLOOKUP(O84,Códigos!A:B,2,0)&amp;P84&amp;M84</f>
        <v>238942Raul Ordoñez Labado3</v>
      </c>
      <c r="M84" s="123">
        <f t="shared" si="6"/>
        <v>3</v>
      </c>
      <c r="N84" t="s">
        <v>284</v>
      </c>
      <c r="O84" t="s">
        <v>107</v>
      </c>
      <c r="P84" t="s">
        <v>225</v>
      </c>
      <c r="Q84" t="s">
        <v>553</v>
      </c>
    </row>
    <row r="85" spans="1:17" x14ac:dyDescent="0.35">
      <c r="A85" s="127" t="str">
        <f>Inicio!$C$15&amp;Inicio!$C$20&amp;B85</f>
        <v>70</v>
      </c>
      <c r="B85" s="125">
        <v>70</v>
      </c>
      <c r="C85" s="124" t="str">
        <f t="shared" si="7"/>
        <v/>
      </c>
      <c r="F85" s="122" t="e">
        <f>VLOOKUP(I85,Códigos!A:B,2,0)&amp;G85</f>
        <v>#N/A</v>
      </c>
      <c r="G85" s="123">
        <f t="shared" ref="G85:G112" si="8">+IF(I85=I84,G84+1,1)</f>
        <v>35</v>
      </c>
      <c r="L85" s="122" t="str">
        <f>VLOOKUP(O85,Códigos!A:B,2,0)&amp;P85&amp;M85</f>
        <v>238942Raul Ordoñez Labado4</v>
      </c>
      <c r="M85" s="123">
        <f t="shared" si="6"/>
        <v>4</v>
      </c>
      <c r="N85" t="s">
        <v>284</v>
      </c>
      <c r="O85" t="s">
        <v>107</v>
      </c>
      <c r="P85" t="s">
        <v>225</v>
      </c>
      <c r="Q85" t="s">
        <v>261</v>
      </c>
    </row>
    <row r="86" spans="1:17" x14ac:dyDescent="0.35">
      <c r="A86" s="127" t="str">
        <f>Inicio!$C$15&amp;Inicio!$C$20&amp;B86</f>
        <v>71</v>
      </c>
      <c r="B86" s="125">
        <v>71</v>
      </c>
      <c r="C86" s="124" t="str">
        <f t="shared" si="7"/>
        <v/>
      </c>
      <c r="F86" s="122" t="e">
        <f>VLOOKUP(I86,Códigos!A:B,2,0)&amp;G86</f>
        <v>#N/A</v>
      </c>
      <c r="G86" s="123">
        <f t="shared" si="8"/>
        <v>36</v>
      </c>
      <c r="L86" s="122" t="str">
        <f>VLOOKUP(O86,Códigos!A:B,2,0)&amp;P86&amp;M86</f>
        <v>238942Raul Ordoñez Labado5</v>
      </c>
      <c r="M86" s="123">
        <f t="shared" si="6"/>
        <v>5</v>
      </c>
      <c r="N86" t="s">
        <v>284</v>
      </c>
      <c r="O86" t="s">
        <v>107</v>
      </c>
      <c r="P86" t="s">
        <v>225</v>
      </c>
      <c r="Q86" t="s">
        <v>347</v>
      </c>
    </row>
    <row r="87" spans="1:17" x14ac:dyDescent="0.35">
      <c r="A87" s="127" t="str">
        <f>Inicio!$C$15&amp;Inicio!$C$20&amp;B87</f>
        <v>72</v>
      </c>
      <c r="B87" s="125">
        <v>72</v>
      </c>
      <c r="C87" s="124" t="str">
        <f t="shared" si="7"/>
        <v/>
      </c>
      <c r="F87" s="122" t="e">
        <f>VLOOKUP(I87,Códigos!A:B,2,0)&amp;G87</f>
        <v>#N/A</v>
      </c>
      <c r="G87" s="123">
        <f t="shared" si="8"/>
        <v>37</v>
      </c>
      <c r="L87" s="122" t="str">
        <f>VLOOKUP(O87,Códigos!A:B,2,0)&amp;P87&amp;M87</f>
        <v>238942Raul Ordoñez Labado6</v>
      </c>
      <c r="M87" s="123">
        <f t="shared" si="6"/>
        <v>6</v>
      </c>
      <c r="N87" t="s">
        <v>284</v>
      </c>
      <c r="O87" t="s">
        <v>107</v>
      </c>
      <c r="P87" t="s">
        <v>225</v>
      </c>
      <c r="Q87" t="s">
        <v>552</v>
      </c>
    </row>
    <row r="88" spans="1:17" x14ac:dyDescent="0.35">
      <c r="A88" s="127" t="str">
        <f>Inicio!$C$15&amp;Inicio!$C$20&amp;B88</f>
        <v>73</v>
      </c>
      <c r="B88" s="125">
        <v>73</v>
      </c>
      <c r="C88" s="124" t="str">
        <f t="shared" si="7"/>
        <v/>
      </c>
      <c r="F88" s="122" t="e">
        <f>VLOOKUP(I88,Códigos!A:B,2,0)&amp;G88</f>
        <v>#N/A</v>
      </c>
      <c r="G88" s="123">
        <f t="shared" si="8"/>
        <v>38</v>
      </c>
      <c r="L88" s="122" t="str">
        <f>VLOOKUP(O88,Códigos!A:B,2,0)&amp;P88&amp;M88</f>
        <v>238942Raul Ordoñez Labado7</v>
      </c>
      <c r="M88" s="123">
        <f t="shared" si="6"/>
        <v>7</v>
      </c>
      <c r="N88" t="s">
        <v>284</v>
      </c>
      <c r="O88" t="s">
        <v>107</v>
      </c>
      <c r="P88" t="s">
        <v>225</v>
      </c>
      <c r="Q88" t="s">
        <v>548</v>
      </c>
    </row>
    <row r="89" spans="1:17" x14ac:dyDescent="0.35">
      <c r="A89" s="127" t="str">
        <f>Inicio!$C$15&amp;Inicio!$C$20&amp;B89</f>
        <v>74</v>
      </c>
      <c r="B89" s="125">
        <v>74</v>
      </c>
      <c r="C89" s="124" t="str">
        <f t="shared" si="7"/>
        <v/>
      </c>
      <c r="F89" s="122" t="e">
        <f>VLOOKUP(I89,Códigos!A:B,2,0)&amp;G89</f>
        <v>#N/A</v>
      </c>
      <c r="G89" s="123">
        <f t="shared" si="8"/>
        <v>39</v>
      </c>
      <c r="L89" s="122" t="str">
        <f>VLOOKUP(O89,Códigos!A:B,2,0)&amp;P89&amp;M89</f>
        <v>238942Raul Ordoñez Labado8</v>
      </c>
      <c r="M89" s="123">
        <f t="shared" si="6"/>
        <v>8</v>
      </c>
      <c r="N89" t="s">
        <v>284</v>
      </c>
      <c r="O89" t="s">
        <v>107</v>
      </c>
      <c r="P89" t="s">
        <v>225</v>
      </c>
      <c r="Q89" t="s">
        <v>460</v>
      </c>
    </row>
    <row r="90" spans="1:17" x14ac:dyDescent="0.35">
      <c r="A90" s="127" t="str">
        <f>Inicio!$C$15&amp;Inicio!$C$20&amp;B90</f>
        <v>75</v>
      </c>
      <c r="B90" s="125">
        <v>75</v>
      </c>
      <c r="C90" s="124" t="str">
        <f t="shared" si="7"/>
        <v/>
      </c>
      <c r="F90" s="122" t="e">
        <f>VLOOKUP(I90,Códigos!A:B,2,0)&amp;G90</f>
        <v>#N/A</v>
      </c>
      <c r="G90" s="123">
        <f t="shared" si="8"/>
        <v>40</v>
      </c>
      <c r="L90" s="122" t="str">
        <f>VLOOKUP(O90,Códigos!A:B,2,0)&amp;P90&amp;M90</f>
        <v>436941David Perez Galindo1</v>
      </c>
      <c r="M90" s="123">
        <f t="shared" si="6"/>
        <v>1</v>
      </c>
      <c r="N90" t="s">
        <v>286</v>
      </c>
      <c r="O90" t="s">
        <v>117</v>
      </c>
      <c r="P90" t="s">
        <v>169</v>
      </c>
      <c r="Q90" t="s">
        <v>430</v>
      </c>
    </row>
    <row r="91" spans="1:17" x14ac:dyDescent="0.35">
      <c r="A91" s="127" t="str">
        <f>Inicio!$C$15&amp;Inicio!$C$20&amp;B91</f>
        <v>76</v>
      </c>
      <c r="B91" s="125">
        <v>76</v>
      </c>
      <c r="C91" s="124" t="str">
        <f t="shared" si="7"/>
        <v/>
      </c>
      <c r="F91" s="122" t="e">
        <f>VLOOKUP(I91,Códigos!A:B,2,0)&amp;G91</f>
        <v>#N/A</v>
      </c>
      <c r="G91" s="123">
        <f t="shared" si="8"/>
        <v>41</v>
      </c>
      <c r="L91" s="122" t="str">
        <f>VLOOKUP(O91,Códigos!A:B,2,0)&amp;P91&amp;M91</f>
        <v>436941David Perez Galindo2</v>
      </c>
      <c r="M91" s="123">
        <f t="shared" si="6"/>
        <v>2</v>
      </c>
      <c r="N91" t="s">
        <v>286</v>
      </c>
      <c r="O91" t="s">
        <v>117</v>
      </c>
      <c r="P91" t="s">
        <v>169</v>
      </c>
      <c r="Q91" t="s">
        <v>389</v>
      </c>
    </row>
    <row r="92" spans="1:17" x14ac:dyDescent="0.35">
      <c r="A92" s="127" t="str">
        <f>Inicio!$C$15&amp;Inicio!$C$20&amp;B92</f>
        <v>77</v>
      </c>
      <c r="B92" s="125">
        <v>77</v>
      </c>
      <c r="C92" s="124" t="str">
        <f t="shared" si="7"/>
        <v/>
      </c>
      <c r="F92" s="122" t="e">
        <f>VLOOKUP(I92,Códigos!A:B,2,0)&amp;G92</f>
        <v>#N/A</v>
      </c>
      <c r="G92" s="123">
        <f t="shared" si="8"/>
        <v>42</v>
      </c>
      <c r="L92" s="122" t="str">
        <f>VLOOKUP(O92,Códigos!A:B,2,0)&amp;P92&amp;M92</f>
        <v>436941David Perez Galindo3</v>
      </c>
      <c r="M92" s="123">
        <f t="shared" si="6"/>
        <v>3</v>
      </c>
      <c r="N92" t="s">
        <v>286</v>
      </c>
      <c r="O92" t="s">
        <v>117</v>
      </c>
      <c r="P92" t="s">
        <v>169</v>
      </c>
      <c r="Q92" t="s">
        <v>327</v>
      </c>
    </row>
    <row r="93" spans="1:17" x14ac:dyDescent="0.35">
      <c r="A93" s="127" t="str">
        <f>Inicio!$C$15&amp;Inicio!$C$20&amp;B93</f>
        <v>78</v>
      </c>
      <c r="B93" s="125">
        <v>78</v>
      </c>
      <c r="C93" s="124" t="str">
        <f t="shared" si="7"/>
        <v/>
      </c>
      <c r="F93" s="122" t="e">
        <f>VLOOKUP(I93,Códigos!A:B,2,0)&amp;G93</f>
        <v>#N/A</v>
      </c>
      <c r="G93" s="123">
        <f t="shared" si="8"/>
        <v>43</v>
      </c>
      <c r="L93" s="122" t="str">
        <f>VLOOKUP(O93,Códigos!A:B,2,0)&amp;P93&amp;M93</f>
        <v>436941David Perez Galindo4</v>
      </c>
      <c r="M93" s="123">
        <f t="shared" si="6"/>
        <v>4</v>
      </c>
      <c r="N93" t="s">
        <v>286</v>
      </c>
      <c r="O93" t="s">
        <v>117</v>
      </c>
      <c r="P93" t="s">
        <v>169</v>
      </c>
      <c r="Q93" t="s">
        <v>493</v>
      </c>
    </row>
    <row r="94" spans="1:17" x14ac:dyDescent="0.35">
      <c r="A94" s="127" t="str">
        <f>Inicio!$C$15&amp;Inicio!$C$20&amp;B94</f>
        <v>79</v>
      </c>
      <c r="B94" s="125">
        <v>79</v>
      </c>
      <c r="C94" s="124" t="str">
        <f t="shared" si="7"/>
        <v/>
      </c>
      <c r="F94" s="122" t="e">
        <f>VLOOKUP(I94,Códigos!A:B,2,0)&amp;G94</f>
        <v>#N/A</v>
      </c>
      <c r="G94" s="123">
        <f t="shared" si="8"/>
        <v>44</v>
      </c>
      <c r="L94" s="122" t="str">
        <f>VLOOKUP(O94,Códigos!A:B,2,0)&amp;P94&amp;M94</f>
        <v>436941David Perez Galindo5</v>
      </c>
      <c r="M94" s="123">
        <f t="shared" si="6"/>
        <v>5</v>
      </c>
      <c r="N94" t="s">
        <v>286</v>
      </c>
      <c r="O94" t="s">
        <v>117</v>
      </c>
      <c r="P94" t="s">
        <v>169</v>
      </c>
      <c r="Q94" t="s">
        <v>494</v>
      </c>
    </row>
    <row r="95" spans="1:17" x14ac:dyDescent="0.35">
      <c r="A95" s="127" t="str">
        <f>Inicio!$C$15&amp;Inicio!$C$20&amp;B95</f>
        <v>80</v>
      </c>
      <c r="B95" s="125">
        <v>80</v>
      </c>
      <c r="C95" s="124" t="str">
        <f t="shared" si="7"/>
        <v/>
      </c>
      <c r="F95" s="122" t="e">
        <f>VLOOKUP(I95,Códigos!A:B,2,0)&amp;G95</f>
        <v>#N/A</v>
      </c>
      <c r="G95" s="123">
        <f t="shared" si="8"/>
        <v>45</v>
      </c>
      <c r="L95" s="122" t="str">
        <f>VLOOKUP(O95,Códigos!A:B,2,0)&amp;P95&amp;M95</f>
        <v>436941David Perez Galindo6</v>
      </c>
      <c r="M95" s="123">
        <f t="shared" si="6"/>
        <v>6</v>
      </c>
      <c r="N95" t="s">
        <v>286</v>
      </c>
      <c r="O95" t="s">
        <v>117</v>
      </c>
      <c r="P95" t="s">
        <v>169</v>
      </c>
      <c r="Q95" t="s">
        <v>377</v>
      </c>
    </row>
    <row r="96" spans="1:17" x14ac:dyDescent="0.35">
      <c r="A96" s="127" t="str">
        <f>Inicio!$C$15&amp;Inicio!$C$20&amp;B96</f>
        <v>81</v>
      </c>
      <c r="B96" s="125">
        <v>81</v>
      </c>
      <c r="C96" s="124" t="str">
        <f t="shared" si="7"/>
        <v/>
      </c>
      <c r="F96" s="122" t="e">
        <f>VLOOKUP(I96,Códigos!A:B,2,0)&amp;G96</f>
        <v>#N/A</v>
      </c>
      <c r="G96" s="123">
        <f t="shared" si="8"/>
        <v>46</v>
      </c>
      <c r="L96" s="122" t="str">
        <f>VLOOKUP(O96,Códigos!A:B,2,0)&amp;P96&amp;M96</f>
        <v>436941David Perez Galindo7</v>
      </c>
      <c r="M96" s="123">
        <f t="shared" si="6"/>
        <v>7</v>
      </c>
      <c r="N96" t="s">
        <v>286</v>
      </c>
      <c r="O96" t="s">
        <v>117</v>
      </c>
      <c r="P96" t="s">
        <v>169</v>
      </c>
      <c r="Q96" t="s">
        <v>255</v>
      </c>
    </row>
    <row r="97" spans="1:17" x14ac:dyDescent="0.35">
      <c r="A97" s="127" t="str">
        <f>Inicio!$C$15&amp;Inicio!$C$20&amp;B97</f>
        <v>82</v>
      </c>
      <c r="B97" s="125">
        <v>82</v>
      </c>
      <c r="C97" s="124" t="str">
        <f t="shared" si="7"/>
        <v/>
      </c>
      <c r="F97" s="122" t="e">
        <f>VLOOKUP(I97,Códigos!A:B,2,0)&amp;G97</f>
        <v>#N/A</v>
      </c>
      <c r="G97" s="123">
        <f t="shared" si="8"/>
        <v>47</v>
      </c>
      <c r="L97" s="122" t="str">
        <f>VLOOKUP(O97,Códigos!A:B,2,0)&amp;P97&amp;M97</f>
        <v>436941David Perez Galindo8</v>
      </c>
      <c r="M97" s="123">
        <f t="shared" si="6"/>
        <v>8</v>
      </c>
      <c r="N97" t="s">
        <v>286</v>
      </c>
      <c r="O97" t="s">
        <v>117</v>
      </c>
      <c r="P97" t="s">
        <v>169</v>
      </c>
      <c r="Q97" t="s">
        <v>294</v>
      </c>
    </row>
    <row r="98" spans="1:17" x14ac:dyDescent="0.35">
      <c r="A98" s="127" t="str">
        <f>Inicio!$C$15&amp;Inicio!$C$20&amp;B98</f>
        <v>83</v>
      </c>
      <c r="B98" s="125">
        <v>83</v>
      </c>
      <c r="C98" s="124" t="str">
        <f t="shared" si="7"/>
        <v/>
      </c>
      <c r="F98" s="122" t="e">
        <f>VLOOKUP(I98,Códigos!A:B,2,0)&amp;G98</f>
        <v>#N/A</v>
      </c>
      <c r="G98" s="123">
        <f t="shared" si="8"/>
        <v>48</v>
      </c>
      <c r="L98" s="122" t="str">
        <f>VLOOKUP(O98,Códigos!A:B,2,0)&amp;P98&amp;M98</f>
        <v>436941Javier Paramo Cifrian1</v>
      </c>
      <c r="M98" s="123">
        <f t="shared" si="6"/>
        <v>1</v>
      </c>
      <c r="N98" t="s">
        <v>286</v>
      </c>
      <c r="O98" t="s">
        <v>117</v>
      </c>
      <c r="P98" t="s">
        <v>160</v>
      </c>
      <c r="Q98" t="s">
        <v>162</v>
      </c>
    </row>
    <row r="99" spans="1:17" x14ac:dyDescent="0.35">
      <c r="A99" s="127" t="str">
        <f>Inicio!$C$15&amp;Inicio!$C$20&amp;B99</f>
        <v>84</v>
      </c>
      <c r="B99" s="125">
        <v>84</v>
      </c>
      <c r="C99" s="124" t="str">
        <f t="shared" si="7"/>
        <v/>
      </c>
      <c r="F99" s="122" t="e">
        <f>VLOOKUP(I99,Códigos!A:B,2,0)&amp;G99</f>
        <v>#N/A</v>
      </c>
      <c r="G99" s="123">
        <f t="shared" si="8"/>
        <v>49</v>
      </c>
      <c r="L99" s="122" t="str">
        <f>VLOOKUP(O99,Códigos!A:B,2,0)&amp;P99&amp;M99</f>
        <v>436941Javier Paramo Cifrian2</v>
      </c>
      <c r="M99" s="123">
        <f t="shared" si="6"/>
        <v>2</v>
      </c>
      <c r="N99" t="s">
        <v>286</v>
      </c>
      <c r="O99" t="s">
        <v>117</v>
      </c>
      <c r="P99" t="s">
        <v>160</v>
      </c>
      <c r="Q99" t="s">
        <v>304</v>
      </c>
    </row>
    <row r="100" spans="1:17" x14ac:dyDescent="0.35">
      <c r="A100" s="127" t="str">
        <f>Inicio!$C$15&amp;Inicio!$C$20&amp;B100</f>
        <v>85</v>
      </c>
      <c r="B100" s="125">
        <v>85</v>
      </c>
      <c r="C100" s="124" t="str">
        <f t="shared" si="7"/>
        <v/>
      </c>
      <c r="F100" s="122" t="e">
        <f>VLOOKUP(I100,Códigos!A:B,2,0)&amp;G100</f>
        <v>#N/A</v>
      </c>
      <c r="G100" s="123">
        <f t="shared" si="8"/>
        <v>50</v>
      </c>
      <c r="L100" s="122" t="str">
        <f>VLOOKUP(O100,Códigos!A:B,2,0)&amp;P100&amp;M100</f>
        <v>436941Javier Paramo Cifrian3</v>
      </c>
      <c r="M100" s="123">
        <f t="shared" si="6"/>
        <v>3</v>
      </c>
      <c r="N100" t="s">
        <v>286</v>
      </c>
      <c r="O100" t="s">
        <v>117</v>
      </c>
      <c r="P100" t="s">
        <v>160</v>
      </c>
      <c r="Q100" t="s">
        <v>265</v>
      </c>
    </row>
    <row r="101" spans="1:17" x14ac:dyDescent="0.35">
      <c r="A101" s="127" t="str">
        <f>Inicio!$C$15&amp;Inicio!$C$20&amp;B101</f>
        <v>86</v>
      </c>
      <c r="B101" s="125">
        <v>86</v>
      </c>
      <c r="C101" s="124" t="str">
        <f t="shared" si="7"/>
        <v/>
      </c>
      <c r="F101" s="122" t="e">
        <f>VLOOKUP(I101,Códigos!A:B,2,0)&amp;G101</f>
        <v>#N/A</v>
      </c>
      <c r="G101" s="123">
        <f t="shared" si="8"/>
        <v>51</v>
      </c>
      <c r="L101" s="122" t="str">
        <f>VLOOKUP(O101,Códigos!A:B,2,0)&amp;P101&amp;M101</f>
        <v>436941Javier Paramo Cifrian4</v>
      </c>
      <c r="M101" s="123">
        <f t="shared" si="6"/>
        <v>4</v>
      </c>
      <c r="N101" t="s">
        <v>286</v>
      </c>
      <c r="O101" t="s">
        <v>117</v>
      </c>
      <c r="P101" t="s">
        <v>160</v>
      </c>
      <c r="Q101" t="s">
        <v>461</v>
      </c>
    </row>
    <row r="102" spans="1:17" x14ac:dyDescent="0.35">
      <c r="A102" s="127" t="str">
        <f>Inicio!$C$15&amp;Inicio!$C$20&amp;B102</f>
        <v>87</v>
      </c>
      <c r="B102" s="125">
        <v>87</v>
      </c>
      <c r="C102" s="124" t="str">
        <f t="shared" si="7"/>
        <v/>
      </c>
      <c r="F102" s="122" t="e">
        <f>VLOOKUP(I102,Códigos!A:B,2,0)&amp;G102</f>
        <v>#N/A</v>
      </c>
      <c r="G102" s="123">
        <f t="shared" si="8"/>
        <v>52</v>
      </c>
      <c r="L102" s="122" t="str">
        <f>VLOOKUP(O102,Códigos!A:B,2,0)&amp;P102&amp;M102</f>
        <v>436941Javier Paramo Cifrian5</v>
      </c>
      <c r="M102" s="123">
        <f t="shared" si="6"/>
        <v>5</v>
      </c>
      <c r="N102" t="s">
        <v>286</v>
      </c>
      <c r="O102" t="s">
        <v>117</v>
      </c>
      <c r="P102" t="s">
        <v>160</v>
      </c>
      <c r="Q102" t="s">
        <v>462</v>
      </c>
    </row>
    <row r="103" spans="1:17" x14ac:dyDescent="0.35">
      <c r="A103" s="127" t="str">
        <f>Inicio!$C$15&amp;Inicio!$C$20&amp;B103</f>
        <v>88</v>
      </c>
      <c r="B103" s="125">
        <v>88</v>
      </c>
      <c r="C103" s="124" t="str">
        <f t="shared" si="7"/>
        <v/>
      </c>
      <c r="F103" s="122" t="e">
        <f>VLOOKUP(I103,Códigos!A:B,2,0)&amp;G103</f>
        <v>#N/A</v>
      </c>
      <c r="G103" s="123">
        <f t="shared" si="8"/>
        <v>53</v>
      </c>
      <c r="L103" s="122" t="str">
        <f>VLOOKUP(O103,Códigos!A:B,2,0)&amp;P103&amp;M103</f>
        <v>436941Javier Paramo Cifrian6</v>
      </c>
      <c r="M103" s="123">
        <f t="shared" si="6"/>
        <v>6</v>
      </c>
      <c r="N103" t="s">
        <v>286</v>
      </c>
      <c r="O103" t="s">
        <v>117</v>
      </c>
      <c r="P103" t="s">
        <v>160</v>
      </c>
      <c r="Q103" t="s">
        <v>390</v>
      </c>
    </row>
    <row r="104" spans="1:17" x14ac:dyDescent="0.35">
      <c r="A104" s="127" t="str">
        <f>Inicio!$C$15&amp;Inicio!$C$20&amp;B104</f>
        <v>89</v>
      </c>
      <c r="B104" s="125">
        <v>89</v>
      </c>
      <c r="C104" s="124" t="str">
        <f t="shared" si="7"/>
        <v/>
      </c>
      <c r="F104" s="122" t="e">
        <f>VLOOKUP(I104,Códigos!A:B,2,0)&amp;G104</f>
        <v>#N/A</v>
      </c>
      <c r="G104" s="123">
        <f t="shared" si="8"/>
        <v>54</v>
      </c>
      <c r="L104" s="122" t="str">
        <f>VLOOKUP(O104,Códigos!A:B,2,0)&amp;P104&amp;M104</f>
        <v>436941Javier Paramo Cifrian7</v>
      </c>
      <c r="M104" s="123">
        <f t="shared" si="6"/>
        <v>7</v>
      </c>
      <c r="N104" t="s">
        <v>286</v>
      </c>
      <c r="O104" t="s">
        <v>117</v>
      </c>
      <c r="P104" t="s">
        <v>160</v>
      </c>
      <c r="Q104" t="s">
        <v>495</v>
      </c>
    </row>
    <row r="105" spans="1:17" x14ac:dyDescent="0.35">
      <c r="A105" s="127" t="str">
        <f>Inicio!$C$15&amp;Inicio!$C$20&amp;B105</f>
        <v>90</v>
      </c>
      <c r="B105" s="125">
        <v>90</v>
      </c>
      <c r="C105" s="124" t="str">
        <f t="shared" si="7"/>
        <v/>
      </c>
      <c r="F105" s="122" t="e">
        <f>VLOOKUP(I105,Códigos!A:B,2,0)&amp;G105</f>
        <v>#N/A</v>
      </c>
      <c r="G105" s="123">
        <f t="shared" si="8"/>
        <v>55</v>
      </c>
      <c r="L105" s="122" t="str">
        <f>VLOOKUP(O105,Códigos!A:B,2,0)&amp;P105&amp;M105</f>
        <v>436941Matias Emmanuel Elizagoyen1</v>
      </c>
      <c r="M105" s="123">
        <f t="shared" si="6"/>
        <v>1</v>
      </c>
      <c r="N105" t="s">
        <v>286</v>
      </c>
      <c r="O105" t="s">
        <v>117</v>
      </c>
      <c r="P105" t="s">
        <v>163</v>
      </c>
      <c r="Q105" t="s">
        <v>165</v>
      </c>
    </row>
    <row r="106" spans="1:17" x14ac:dyDescent="0.35">
      <c r="A106" s="127" t="str">
        <f>Inicio!$C$15&amp;Inicio!$C$20&amp;B106</f>
        <v>91</v>
      </c>
      <c r="B106" s="125">
        <v>91</v>
      </c>
      <c r="C106" s="124" t="str">
        <f t="shared" si="7"/>
        <v/>
      </c>
      <c r="F106" s="122" t="e">
        <f>VLOOKUP(I106,Códigos!A:B,2,0)&amp;G106</f>
        <v>#N/A</v>
      </c>
      <c r="G106" s="123">
        <f t="shared" si="8"/>
        <v>56</v>
      </c>
      <c r="L106" s="122" t="str">
        <f>VLOOKUP(O106,Códigos!A:B,2,0)&amp;P106&amp;M106</f>
        <v>436941Matias Emmanuel Elizagoyen2</v>
      </c>
      <c r="M106" s="123">
        <f t="shared" si="6"/>
        <v>2</v>
      </c>
      <c r="N106" t="s">
        <v>286</v>
      </c>
      <c r="O106" t="s">
        <v>117</v>
      </c>
      <c r="P106" t="s">
        <v>163</v>
      </c>
      <c r="Q106" t="s">
        <v>388</v>
      </c>
    </row>
    <row r="107" spans="1:17" x14ac:dyDescent="0.35">
      <c r="A107" s="127" t="str">
        <f>Inicio!$C$15&amp;Inicio!$C$20&amp;B107</f>
        <v>92</v>
      </c>
      <c r="B107" s="125">
        <v>92</v>
      </c>
      <c r="C107" s="124" t="str">
        <f t="shared" si="7"/>
        <v/>
      </c>
      <c r="F107" s="122" t="e">
        <f>VLOOKUP(I107,Códigos!A:B,2,0)&amp;G107</f>
        <v>#N/A</v>
      </c>
      <c r="G107" s="123">
        <f t="shared" si="8"/>
        <v>57</v>
      </c>
      <c r="L107" s="122" t="str">
        <f>VLOOKUP(O107,Códigos!A:B,2,0)&amp;P107&amp;M107</f>
        <v>436941Matias Emmanuel Elizagoyen3</v>
      </c>
      <c r="M107" s="123">
        <f t="shared" si="6"/>
        <v>3</v>
      </c>
      <c r="N107" t="s">
        <v>286</v>
      </c>
      <c r="O107" t="s">
        <v>117</v>
      </c>
      <c r="P107" t="s">
        <v>163</v>
      </c>
      <c r="Q107" t="s">
        <v>340</v>
      </c>
    </row>
    <row r="108" spans="1:17" x14ac:dyDescent="0.35">
      <c r="A108" s="127" t="str">
        <f>Inicio!$C$15&amp;Inicio!$C$20&amp;B108</f>
        <v>93</v>
      </c>
      <c r="B108" s="125">
        <v>93</v>
      </c>
      <c r="C108" s="124" t="str">
        <f t="shared" si="7"/>
        <v/>
      </c>
      <c r="F108" s="122" t="e">
        <f>VLOOKUP(I108,Códigos!A:B,2,0)&amp;G108</f>
        <v>#N/A</v>
      </c>
      <c r="G108" s="123">
        <f t="shared" si="8"/>
        <v>58</v>
      </c>
      <c r="L108" s="122" t="str">
        <f>VLOOKUP(O108,Códigos!A:B,2,0)&amp;P108&amp;M108</f>
        <v>436941Matias Emmanuel Elizagoyen4</v>
      </c>
      <c r="M108" s="123">
        <f t="shared" si="6"/>
        <v>4</v>
      </c>
      <c r="N108" t="s">
        <v>286</v>
      </c>
      <c r="O108" t="s">
        <v>117</v>
      </c>
      <c r="P108" t="s">
        <v>163</v>
      </c>
      <c r="Q108" t="s">
        <v>266</v>
      </c>
    </row>
    <row r="109" spans="1:17" x14ac:dyDescent="0.35">
      <c r="A109" s="127" t="str">
        <f>Inicio!$C$15&amp;Inicio!$C$20&amp;B109</f>
        <v>94</v>
      </c>
      <c r="B109" s="125">
        <v>94</v>
      </c>
      <c r="C109" s="124" t="str">
        <f t="shared" si="7"/>
        <v/>
      </c>
      <c r="F109" s="122" t="e">
        <f>VLOOKUP(I109,Códigos!A:B,2,0)&amp;G109</f>
        <v>#N/A</v>
      </c>
      <c r="G109" s="123">
        <f t="shared" si="8"/>
        <v>59</v>
      </c>
      <c r="L109" s="122" t="str">
        <f>VLOOKUP(O109,Códigos!A:B,2,0)&amp;P109&amp;M109</f>
        <v>436941Matias Emmanuel Elizagoyen5</v>
      </c>
      <c r="M109" s="123">
        <f t="shared" si="6"/>
        <v>5</v>
      </c>
      <c r="N109" t="s">
        <v>286</v>
      </c>
      <c r="O109" t="s">
        <v>117</v>
      </c>
      <c r="P109" t="s">
        <v>163</v>
      </c>
      <c r="Q109" t="s">
        <v>296</v>
      </c>
    </row>
    <row r="110" spans="1:17" x14ac:dyDescent="0.35">
      <c r="A110" s="127" t="str">
        <f>Inicio!$C$15&amp;Inicio!$C$20&amp;B110</f>
        <v>95</v>
      </c>
      <c r="B110" s="125">
        <v>95</v>
      </c>
      <c r="C110" s="124" t="str">
        <f t="shared" si="7"/>
        <v/>
      </c>
      <c r="F110" s="122" t="e">
        <f>VLOOKUP(I110,Códigos!A:B,2,0)&amp;G110</f>
        <v>#N/A</v>
      </c>
      <c r="G110" s="123">
        <f t="shared" si="8"/>
        <v>60</v>
      </c>
      <c r="L110" s="122" t="str">
        <f>VLOOKUP(O110,Códigos!A:B,2,0)&amp;P110&amp;M110</f>
        <v>436941Matias Emmanuel Elizagoyen6</v>
      </c>
      <c r="M110" s="123">
        <f t="shared" si="6"/>
        <v>6</v>
      </c>
      <c r="N110" t="s">
        <v>286</v>
      </c>
      <c r="O110" t="s">
        <v>117</v>
      </c>
      <c r="P110" t="s">
        <v>163</v>
      </c>
      <c r="Q110" t="s">
        <v>391</v>
      </c>
    </row>
    <row r="111" spans="1:17" x14ac:dyDescent="0.35">
      <c r="A111" s="127" t="str">
        <f>Inicio!$C$15&amp;Inicio!$C$20&amp;B111</f>
        <v>96</v>
      </c>
      <c r="B111" s="125">
        <v>96</v>
      </c>
      <c r="C111" s="124" t="str">
        <f t="shared" si="7"/>
        <v/>
      </c>
      <c r="F111" s="122" t="e">
        <f>VLOOKUP(I111,Códigos!A:B,2,0)&amp;G111</f>
        <v>#N/A</v>
      </c>
      <c r="G111" s="123">
        <f t="shared" si="8"/>
        <v>61</v>
      </c>
      <c r="L111" s="122" t="str">
        <f>VLOOKUP(O111,Códigos!A:B,2,0)&amp;P111&amp;M111</f>
        <v>436941Matias Emmanuel Elizagoyen7</v>
      </c>
      <c r="M111" s="123">
        <f t="shared" si="6"/>
        <v>7</v>
      </c>
      <c r="N111" t="s">
        <v>286</v>
      </c>
      <c r="O111" t="s">
        <v>117</v>
      </c>
      <c r="P111" t="s">
        <v>163</v>
      </c>
      <c r="Q111" t="s">
        <v>496</v>
      </c>
    </row>
    <row r="112" spans="1:17" x14ac:dyDescent="0.35">
      <c r="A112" s="127" t="str">
        <f>Inicio!$C$15&amp;Inicio!$C$20&amp;B112</f>
        <v>97</v>
      </c>
      <c r="B112" s="125">
        <v>97</v>
      </c>
      <c r="C112" s="124" t="str">
        <f t="shared" si="7"/>
        <v/>
      </c>
      <c r="F112" s="122" t="e">
        <f>VLOOKUP(I112,Códigos!A:B,2,0)&amp;G112</f>
        <v>#N/A</v>
      </c>
      <c r="G112" s="123">
        <f t="shared" si="8"/>
        <v>62</v>
      </c>
      <c r="L112" s="122" t="str">
        <f>VLOOKUP(O112,Códigos!A:B,2,0)&amp;P112&amp;M112</f>
        <v>436941Matias Emmanuel Elizagoyen8</v>
      </c>
      <c r="M112" s="123">
        <f t="shared" si="6"/>
        <v>8</v>
      </c>
      <c r="N112" t="s">
        <v>286</v>
      </c>
      <c r="O112" t="s">
        <v>117</v>
      </c>
      <c r="P112" t="s">
        <v>163</v>
      </c>
      <c r="Q112" t="s">
        <v>463</v>
      </c>
    </row>
    <row r="113" spans="1:17" x14ac:dyDescent="0.35">
      <c r="A113" s="127" t="str">
        <f>Inicio!$C$15&amp;Inicio!$C$20&amp;B113</f>
        <v>98</v>
      </c>
      <c r="B113" s="125">
        <v>98</v>
      </c>
      <c r="C113" s="124" t="str">
        <f t="shared" si="7"/>
        <v/>
      </c>
      <c r="L113" s="122" t="str">
        <f>VLOOKUP(O113,Códigos!A:B,2,0)&amp;P113&amp;M113</f>
        <v>436941Matias Emmanuel Elizagoyen9</v>
      </c>
      <c r="M113" s="123">
        <f t="shared" si="6"/>
        <v>9</v>
      </c>
      <c r="N113" t="s">
        <v>286</v>
      </c>
      <c r="O113" t="s">
        <v>117</v>
      </c>
      <c r="P113" t="s">
        <v>163</v>
      </c>
      <c r="Q113" t="s">
        <v>164</v>
      </c>
    </row>
    <row r="114" spans="1:17" x14ac:dyDescent="0.35">
      <c r="A114" s="127" t="str">
        <f>Inicio!$C$15&amp;Inicio!$C$20&amp;B114</f>
        <v>99</v>
      </c>
      <c r="B114" s="125">
        <v>99</v>
      </c>
      <c r="C114" s="124" t="str">
        <f t="shared" si="7"/>
        <v/>
      </c>
      <c r="L114" s="122" t="str">
        <f>VLOOKUP(O114,Códigos!A:B,2,0)&amp;P114&amp;M114</f>
        <v>436942Sandra Tejado Lopez1</v>
      </c>
      <c r="M114" s="123">
        <f t="shared" si="6"/>
        <v>1</v>
      </c>
      <c r="N114" t="s">
        <v>286</v>
      </c>
      <c r="O114" t="s">
        <v>119</v>
      </c>
      <c r="P114" t="s">
        <v>168</v>
      </c>
      <c r="Q114" t="s">
        <v>297</v>
      </c>
    </row>
    <row r="115" spans="1:17" x14ac:dyDescent="0.35">
      <c r="A115" s="127" t="str">
        <f>Inicio!$C$15&amp;Inicio!$C$20&amp;B115</f>
        <v>100</v>
      </c>
      <c r="B115" s="125">
        <v>100</v>
      </c>
      <c r="C115" s="124" t="str">
        <f t="shared" si="7"/>
        <v/>
      </c>
      <c r="L115" s="122" t="str">
        <f>VLOOKUP(O115,Códigos!A:B,2,0)&amp;P115&amp;M115</f>
        <v>436942Sandra Tejado Lopez2</v>
      </c>
      <c r="M115" s="123">
        <f t="shared" si="6"/>
        <v>2</v>
      </c>
      <c r="N115" t="s">
        <v>286</v>
      </c>
      <c r="O115" t="s">
        <v>119</v>
      </c>
      <c r="P115" t="s">
        <v>168</v>
      </c>
      <c r="Q115" t="s">
        <v>499</v>
      </c>
    </row>
    <row r="116" spans="1:17" x14ac:dyDescent="0.35">
      <c r="A116" s="127" t="str">
        <f>Inicio!$C$15&amp;Inicio!$C$20&amp;B116</f>
        <v>101</v>
      </c>
      <c r="B116" s="125">
        <v>101</v>
      </c>
      <c r="C116" s="124" t="str">
        <f t="shared" si="7"/>
        <v/>
      </c>
      <c r="L116" s="122" t="str">
        <f>VLOOKUP(O116,Códigos!A:B,2,0)&amp;P116&amp;M116</f>
        <v>436942Sandra Tejado Lopez3</v>
      </c>
      <c r="M116" s="123">
        <f t="shared" si="6"/>
        <v>3</v>
      </c>
      <c r="N116" t="s">
        <v>286</v>
      </c>
      <c r="O116" t="s">
        <v>119</v>
      </c>
      <c r="P116" t="s">
        <v>168</v>
      </c>
      <c r="Q116" t="s">
        <v>497</v>
      </c>
    </row>
    <row r="117" spans="1:17" x14ac:dyDescent="0.35">
      <c r="A117" s="127" t="str">
        <f>Inicio!$C$15&amp;Inicio!$C$20&amp;B117</f>
        <v>102</v>
      </c>
      <c r="B117" s="125">
        <v>102</v>
      </c>
      <c r="C117" s="124" t="str">
        <f t="shared" si="7"/>
        <v/>
      </c>
      <c r="L117" s="122" t="str">
        <f>VLOOKUP(O117,Códigos!A:B,2,0)&amp;P117&amp;M117</f>
        <v>436942Sandra Tejado Lopez4</v>
      </c>
      <c r="M117" s="123">
        <f t="shared" si="6"/>
        <v>4</v>
      </c>
      <c r="N117" t="s">
        <v>286</v>
      </c>
      <c r="O117" t="s">
        <v>119</v>
      </c>
      <c r="P117" t="s">
        <v>168</v>
      </c>
      <c r="Q117" t="s">
        <v>328</v>
      </c>
    </row>
    <row r="118" spans="1:17" x14ac:dyDescent="0.35">
      <c r="A118" s="127" t="str">
        <f>Inicio!$C$15&amp;Inicio!$C$20&amp;B118</f>
        <v>103</v>
      </c>
      <c r="B118" s="125">
        <v>103</v>
      </c>
      <c r="C118" s="124" t="str">
        <f t="shared" si="7"/>
        <v/>
      </c>
      <c r="L118" s="122" t="str">
        <f>VLOOKUP(O118,Códigos!A:B,2,0)&amp;P118&amp;M118</f>
        <v>436942Sandra Tejado Lopez5</v>
      </c>
      <c r="M118" s="123">
        <f t="shared" si="6"/>
        <v>5</v>
      </c>
      <c r="N118" t="s">
        <v>286</v>
      </c>
      <c r="O118" t="s">
        <v>119</v>
      </c>
      <c r="P118" t="s">
        <v>168</v>
      </c>
      <c r="Q118" t="s">
        <v>393</v>
      </c>
    </row>
    <row r="119" spans="1:17" x14ac:dyDescent="0.35">
      <c r="A119" s="127" t="str">
        <f>Inicio!$C$15&amp;Inicio!$C$20&amp;B119</f>
        <v>104</v>
      </c>
      <c r="B119" s="125">
        <v>104</v>
      </c>
      <c r="C119" s="124" t="str">
        <f t="shared" si="7"/>
        <v/>
      </c>
      <c r="L119" s="122" t="str">
        <f>VLOOKUP(O119,Códigos!A:B,2,0)&amp;P119&amp;M119</f>
        <v>436942Sandra Tejado Lopez6</v>
      </c>
      <c r="M119" s="123">
        <f t="shared" si="6"/>
        <v>6</v>
      </c>
      <c r="N119" t="s">
        <v>286</v>
      </c>
      <c r="O119" t="s">
        <v>119</v>
      </c>
      <c r="P119" t="s">
        <v>168</v>
      </c>
      <c r="Q119" t="s">
        <v>166</v>
      </c>
    </row>
    <row r="120" spans="1:17" x14ac:dyDescent="0.35">
      <c r="A120" s="127" t="str">
        <f>Inicio!$C$15&amp;Inicio!$C$20&amp;B120</f>
        <v>105</v>
      </c>
      <c r="B120" s="125">
        <v>105</v>
      </c>
      <c r="C120" s="124" t="str">
        <f t="shared" si="7"/>
        <v/>
      </c>
      <c r="L120" s="122" t="str">
        <f>VLOOKUP(O120,Códigos!A:B,2,0)&amp;P120&amp;M120</f>
        <v>436942Sandra Tejado Lopez7</v>
      </c>
      <c r="M120" s="123">
        <f t="shared" si="6"/>
        <v>7</v>
      </c>
      <c r="N120" t="s">
        <v>286</v>
      </c>
      <c r="O120" t="s">
        <v>119</v>
      </c>
      <c r="P120" t="s">
        <v>168</v>
      </c>
      <c r="Q120" t="s">
        <v>392</v>
      </c>
    </row>
    <row r="121" spans="1:17" x14ac:dyDescent="0.35">
      <c r="A121" s="127" t="str">
        <f>Inicio!$C$15&amp;Inicio!$C$20&amp;B121</f>
        <v>106</v>
      </c>
      <c r="B121" s="125">
        <v>106</v>
      </c>
      <c r="C121" s="124" t="str">
        <f t="shared" si="7"/>
        <v/>
      </c>
      <c r="L121" s="122" t="str">
        <f>VLOOKUP(O121,Códigos!A:B,2,0)&amp;P121&amp;M121</f>
        <v>436942Sandra Tejado Lopez8</v>
      </c>
      <c r="M121" s="123">
        <f t="shared" si="6"/>
        <v>8</v>
      </c>
      <c r="N121" t="s">
        <v>286</v>
      </c>
      <c r="O121" t="s">
        <v>119</v>
      </c>
      <c r="P121" t="s">
        <v>168</v>
      </c>
      <c r="Q121" t="s">
        <v>498</v>
      </c>
    </row>
    <row r="122" spans="1:17" x14ac:dyDescent="0.35">
      <c r="A122" s="127" t="str">
        <f>Inicio!$C$15&amp;Inicio!$C$20&amp;B122</f>
        <v>107</v>
      </c>
      <c r="B122" s="125">
        <v>107</v>
      </c>
      <c r="C122" s="124" t="str">
        <f t="shared" si="7"/>
        <v/>
      </c>
      <c r="L122" s="122" t="str">
        <f>VLOOKUP(O122,Códigos!A:B,2,0)&amp;P122&amp;M122</f>
        <v>436942Sandra Tejado Lopez9</v>
      </c>
      <c r="M122" s="123">
        <f t="shared" si="6"/>
        <v>9</v>
      </c>
      <c r="N122" t="s">
        <v>286</v>
      </c>
      <c r="O122" t="s">
        <v>119</v>
      </c>
      <c r="P122" t="s">
        <v>168</v>
      </c>
      <c r="Q122" t="s">
        <v>267</v>
      </c>
    </row>
    <row r="123" spans="1:17" x14ac:dyDescent="0.35">
      <c r="A123" s="127" t="str">
        <f>Inicio!$C$15&amp;Inicio!$C$20&amp;B123</f>
        <v>108</v>
      </c>
      <c r="B123" s="125">
        <v>108</v>
      </c>
      <c r="C123" s="124" t="str">
        <f t="shared" si="7"/>
        <v/>
      </c>
      <c r="L123" s="122" t="str">
        <f>VLOOKUP(O123,Códigos!A:B,2,0)&amp;P123&amp;M123</f>
        <v>207310Alberto Jesus Bravo Martin1</v>
      </c>
      <c r="M123" s="123">
        <f t="shared" si="6"/>
        <v>1</v>
      </c>
      <c r="N123" t="s">
        <v>286</v>
      </c>
      <c r="O123" t="s">
        <v>121</v>
      </c>
      <c r="P123" t="s">
        <v>175</v>
      </c>
      <c r="Q123" t="s">
        <v>511</v>
      </c>
    </row>
    <row r="124" spans="1:17" x14ac:dyDescent="0.35">
      <c r="A124" s="127" t="str">
        <f>Inicio!$C$15&amp;Inicio!$C$20&amp;B124</f>
        <v>109</v>
      </c>
      <c r="B124" s="125">
        <v>109</v>
      </c>
      <c r="C124" s="124" t="str">
        <f t="shared" si="7"/>
        <v/>
      </c>
      <c r="L124" s="122" t="str">
        <f>VLOOKUP(O124,Códigos!A:B,2,0)&amp;P124&amp;M124</f>
        <v>207310Alberto Jesus Bravo Martin2</v>
      </c>
      <c r="M124" s="123">
        <f t="shared" si="6"/>
        <v>2</v>
      </c>
      <c r="N124" t="s">
        <v>286</v>
      </c>
      <c r="O124" t="s">
        <v>121</v>
      </c>
      <c r="P124" t="s">
        <v>175</v>
      </c>
      <c r="Q124" t="s">
        <v>512</v>
      </c>
    </row>
    <row r="125" spans="1:17" x14ac:dyDescent="0.35">
      <c r="A125" s="127" t="str">
        <f>Inicio!$C$15&amp;Inicio!$C$20&amp;B125</f>
        <v>110</v>
      </c>
      <c r="B125" s="125">
        <v>110</v>
      </c>
      <c r="C125" s="124" t="str">
        <f t="shared" si="7"/>
        <v/>
      </c>
      <c r="L125" s="122" t="str">
        <f>VLOOKUP(O125,Códigos!A:B,2,0)&amp;P125&amp;M125</f>
        <v>207310Alberto Jesus Bravo Martin3</v>
      </c>
      <c r="M125" s="123">
        <f t="shared" si="6"/>
        <v>3</v>
      </c>
      <c r="N125" t="s">
        <v>286</v>
      </c>
      <c r="O125" t="s">
        <v>121</v>
      </c>
      <c r="P125" t="s">
        <v>175</v>
      </c>
      <c r="Q125" t="s">
        <v>270</v>
      </c>
    </row>
    <row r="126" spans="1:17" x14ac:dyDescent="0.35">
      <c r="A126" s="127" t="str">
        <f>Inicio!$C$15&amp;Inicio!$C$20&amp;B126</f>
        <v>111</v>
      </c>
      <c r="B126" s="125">
        <v>111</v>
      </c>
      <c r="C126" s="124" t="str">
        <f t="shared" si="7"/>
        <v/>
      </c>
      <c r="L126" s="122" t="str">
        <f>VLOOKUP(O126,Códigos!A:B,2,0)&amp;P126&amp;M126</f>
        <v>207310Alberto Jesus Bravo Martin4</v>
      </c>
      <c r="M126" s="123">
        <f t="shared" si="6"/>
        <v>4</v>
      </c>
      <c r="N126" t="s">
        <v>286</v>
      </c>
      <c r="O126" t="s">
        <v>121</v>
      </c>
      <c r="P126" t="s">
        <v>175</v>
      </c>
      <c r="Q126" t="s">
        <v>379</v>
      </c>
    </row>
    <row r="127" spans="1:17" x14ac:dyDescent="0.35">
      <c r="A127" s="127" t="str">
        <f>Inicio!$C$15&amp;Inicio!$C$20&amp;B127</f>
        <v>112</v>
      </c>
      <c r="B127" s="125">
        <v>112</v>
      </c>
      <c r="C127" s="124" t="str">
        <f t="shared" si="7"/>
        <v/>
      </c>
      <c r="L127" s="122" t="str">
        <f>VLOOKUP(O127,Códigos!A:B,2,0)&amp;P127&amp;M127</f>
        <v>207310Alberto Jesus Bravo Martin5</v>
      </c>
      <c r="M127" s="123">
        <f t="shared" si="6"/>
        <v>5</v>
      </c>
      <c r="N127" t="s">
        <v>286</v>
      </c>
      <c r="O127" t="s">
        <v>121</v>
      </c>
      <c r="P127" t="s">
        <v>175</v>
      </c>
      <c r="Q127" t="s">
        <v>399</v>
      </c>
    </row>
    <row r="128" spans="1:17" x14ac:dyDescent="0.35">
      <c r="A128" s="127" t="str">
        <f>Inicio!$C$15&amp;Inicio!$C$20&amp;B128</f>
        <v>113</v>
      </c>
      <c r="B128" s="125">
        <v>113</v>
      </c>
      <c r="C128" s="124" t="str">
        <f t="shared" si="7"/>
        <v/>
      </c>
      <c r="L128" s="122" t="str">
        <f>VLOOKUP(O128,Códigos!A:B,2,0)&amp;P128&amp;M128</f>
        <v>207310Alberto Jesus Bravo Martin6</v>
      </c>
      <c r="M128" s="123">
        <f t="shared" si="6"/>
        <v>6</v>
      </c>
      <c r="N128" t="s">
        <v>286</v>
      </c>
      <c r="O128" t="s">
        <v>121</v>
      </c>
      <c r="P128" t="s">
        <v>175</v>
      </c>
      <c r="Q128" t="s">
        <v>507</v>
      </c>
    </row>
    <row r="129" spans="1:17" x14ac:dyDescent="0.35">
      <c r="A129" s="127" t="str">
        <f>Inicio!$C$15&amp;Inicio!$C$20&amp;B129</f>
        <v>114</v>
      </c>
      <c r="B129" s="125">
        <v>114</v>
      </c>
      <c r="C129" s="124" t="str">
        <f t="shared" si="7"/>
        <v/>
      </c>
      <c r="L129" s="122" t="str">
        <f>VLOOKUP(O129,Códigos!A:B,2,0)&amp;P129&amp;M129</f>
        <v>207310Patricio Perez Cazalla1</v>
      </c>
      <c r="M129" s="123">
        <f t="shared" si="6"/>
        <v>1</v>
      </c>
      <c r="N129" t="s">
        <v>286</v>
      </c>
      <c r="O129" t="s">
        <v>121</v>
      </c>
      <c r="P129" t="s">
        <v>342</v>
      </c>
      <c r="Q129" t="s">
        <v>173</v>
      </c>
    </row>
    <row r="130" spans="1:17" x14ac:dyDescent="0.35">
      <c r="A130" s="127" t="str">
        <f>Inicio!$C$15&amp;Inicio!$C$20&amp;B130</f>
        <v>115</v>
      </c>
      <c r="B130" s="125">
        <v>115</v>
      </c>
      <c r="C130" s="124" t="str">
        <f t="shared" si="7"/>
        <v/>
      </c>
      <c r="L130" s="122" t="str">
        <f>VLOOKUP(O130,Códigos!A:B,2,0)&amp;P130&amp;M130</f>
        <v>207310Patricio Perez Cazalla2</v>
      </c>
      <c r="M130" s="123">
        <f t="shared" si="6"/>
        <v>2</v>
      </c>
      <c r="N130" t="s">
        <v>286</v>
      </c>
      <c r="O130" t="s">
        <v>121</v>
      </c>
      <c r="P130" t="s">
        <v>342</v>
      </c>
      <c r="Q130" t="s">
        <v>329</v>
      </c>
    </row>
    <row r="131" spans="1:17" x14ac:dyDescent="0.35">
      <c r="A131" s="127" t="str">
        <f>Inicio!$C$15&amp;Inicio!$C$20&amp;B131</f>
        <v>116</v>
      </c>
      <c r="B131" s="125">
        <v>116</v>
      </c>
      <c r="C131" s="124" t="str">
        <f t="shared" si="7"/>
        <v/>
      </c>
      <c r="L131" s="122" t="str">
        <f>VLOOKUP(O131,Códigos!A:B,2,0)&amp;P131&amp;M131</f>
        <v>207310Ryan Morgan1</v>
      </c>
      <c r="M131" s="123">
        <f t="shared" ref="M131:M194" si="9">+IF(P131=P130,M130+1,1)</f>
        <v>1</v>
      </c>
      <c r="N131" t="s">
        <v>286</v>
      </c>
      <c r="O131" t="s">
        <v>121</v>
      </c>
      <c r="P131" t="s">
        <v>287</v>
      </c>
      <c r="Q131" t="s">
        <v>268</v>
      </c>
    </row>
    <row r="132" spans="1:17" x14ac:dyDescent="0.35">
      <c r="A132" s="127" t="str">
        <f>Inicio!$C$15&amp;Inicio!$C$20&amp;B132</f>
        <v>117</v>
      </c>
      <c r="B132" s="125">
        <v>117</v>
      </c>
      <c r="C132" s="124" t="str">
        <f t="shared" si="7"/>
        <v/>
      </c>
      <c r="L132" s="122" t="str">
        <f>VLOOKUP(O132,Códigos!A:B,2,0)&amp;P132&amp;M132</f>
        <v>207310Ryan Morgan2</v>
      </c>
      <c r="M132" s="123">
        <f t="shared" si="9"/>
        <v>2</v>
      </c>
      <c r="N132" t="s">
        <v>286</v>
      </c>
      <c r="O132" t="s">
        <v>121</v>
      </c>
      <c r="P132" t="s">
        <v>287</v>
      </c>
      <c r="Q132" t="s">
        <v>398</v>
      </c>
    </row>
    <row r="133" spans="1:17" x14ac:dyDescent="0.35">
      <c r="A133" s="127" t="str">
        <f>Inicio!$C$15&amp;Inicio!$C$20&amp;B133</f>
        <v>118</v>
      </c>
      <c r="B133" s="125">
        <v>118</v>
      </c>
      <c r="C133" s="124" t="str">
        <f t="shared" si="7"/>
        <v/>
      </c>
      <c r="L133" s="122" t="str">
        <f>VLOOKUP(O133,Códigos!A:B,2,0)&amp;P133&amp;M133</f>
        <v>207310Ryan Morgan3</v>
      </c>
      <c r="M133" s="123">
        <f t="shared" si="9"/>
        <v>3</v>
      </c>
      <c r="N133" t="s">
        <v>286</v>
      </c>
      <c r="O133" t="s">
        <v>121</v>
      </c>
      <c r="P133" t="s">
        <v>287</v>
      </c>
      <c r="Q133" t="s">
        <v>269</v>
      </c>
    </row>
    <row r="134" spans="1:17" x14ac:dyDescent="0.35">
      <c r="A134" s="127" t="str">
        <f>Inicio!$C$15&amp;Inicio!$C$20&amp;B134</f>
        <v>119</v>
      </c>
      <c r="B134" s="125">
        <v>119</v>
      </c>
      <c r="C134" s="124" t="str">
        <f t="shared" si="7"/>
        <v/>
      </c>
      <c r="L134" s="122" t="str">
        <f>VLOOKUP(O134,Códigos!A:B,2,0)&amp;P134&amp;M134</f>
        <v>207310Ryan Morgan4</v>
      </c>
      <c r="M134" s="123">
        <f t="shared" si="9"/>
        <v>4</v>
      </c>
      <c r="N134" t="s">
        <v>286</v>
      </c>
      <c r="O134" t="s">
        <v>121</v>
      </c>
      <c r="P134" t="s">
        <v>287</v>
      </c>
      <c r="Q134" t="s">
        <v>513</v>
      </c>
    </row>
    <row r="135" spans="1:17" x14ac:dyDescent="0.35">
      <c r="A135" s="127" t="str">
        <f>Inicio!$C$15&amp;Inicio!$C$20&amp;B135</f>
        <v>120</v>
      </c>
      <c r="B135" s="125">
        <v>120</v>
      </c>
      <c r="C135" s="124" t="str">
        <f t="shared" si="7"/>
        <v/>
      </c>
      <c r="L135" s="122" t="str">
        <f>VLOOKUP(O135,Códigos!A:B,2,0)&amp;P135&amp;M135</f>
        <v>207310Ryan Morgan5</v>
      </c>
      <c r="M135" s="123">
        <f t="shared" si="9"/>
        <v>5</v>
      </c>
      <c r="N135" t="s">
        <v>286</v>
      </c>
      <c r="O135" t="s">
        <v>121</v>
      </c>
      <c r="P135" t="s">
        <v>287</v>
      </c>
      <c r="Q135" t="s">
        <v>341</v>
      </c>
    </row>
    <row r="136" spans="1:17" x14ac:dyDescent="0.35">
      <c r="A136" s="127" t="str">
        <f>Inicio!$C$15&amp;Inicio!$C$20&amp;B136</f>
        <v>121</v>
      </c>
      <c r="B136" s="125">
        <v>121</v>
      </c>
      <c r="C136" s="124" t="str">
        <f t="shared" si="7"/>
        <v/>
      </c>
      <c r="L136" s="122" t="str">
        <f>VLOOKUP(O136,Códigos!A:B,2,0)&amp;P136&amp;M136</f>
        <v>207310Ryan Morgan6</v>
      </c>
      <c r="M136" s="123">
        <f t="shared" si="9"/>
        <v>6</v>
      </c>
      <c r="N136" t="s">
        <v>286</v>
      </c>
      <c r="O136" t="s">
        <v>121</v>
      </c>
      <c r="P136" t="s">
        <v>287</v>
      </c>
      <c r="Q136" t="s">
        <v>380</v>
      </c>
    </row>
    <row r="137" spans="1:17" x14ac:dyDescent="0.35">
      <c r="A137" s="127" t="str">
        <f>Inicio!$C$15&amp;Inicio!$C$20&amp;B137</f>
        <v>122</v>
      </c>
      <c r="B137" s="125">
        <v>122</v>
      </c>
      <c r="C137" s="124" t="str">
        <f t="shared" si="7"/>
        <v/>
      </c>
      <c r="L137" s="122" t="str">
        <f>VLOOKUP(O137,Códigos!A:B,2,0)&amp;P137&amp;M137</f>
        <v>207310Sandro Gabriel Gonzalez Tavio1</v>
      </c>
      <c r="M137" s="123">
        <f t="shared" si="9"/>
        <v>1</v>
      </c>
      <c r="N137" t="s">
        <v>286</v>
      </c>
      <c r="O137" t="s">
        <v>121</v>
      </c>
      <c r="P137" t="s">
        <v>174</v>
      </c>
      <c r="Q137" t="s">
        <v>176</v>
      </c>
    </row>
    <row r="138" spans="1:17" x14ac:dyDescent="0.35">
      <c r="A138" s="127" t="str">
        <f>Inicio!$C$15&amp;Inicio!$C$20&amp;B138</f>
        <v>123</v>
      </c>
      <c r="B138" s="125">
        <v>123</v>
      </c>
      <c r="C138" s="124" t="str">
        <f t="shared" si="7"/>
        <v/>
      </c>
      <c r="L138" s="122" t="str">
        <f>VLOOKUP(O138,Códigos!A:B,2,0)&amp;P138&amp;M138</f>
        <v>207310Sandro Gabriel Gonzalez Tavio2</v>
      </c>
      <c r="M138" s="123">
        <f t="shared" si="9"/>
        <v>2</v>
      </c>
      <c r="N138" t="s">
        <v>286</v>
      </c>
      <c r="O138" t="s">
        <v>121</v>
      </c>
      <c r="P138" t="s">
        <v>174</v>
      </c>
      <c r="Q138" t="s">
        <v>172</v>
      </c>
    </row>
    <row r="139" spans="1:17" x14ac:dyDescent="0.35">
      <c r="A139" s="127" t="str">
        <f>Inicio!$C$15&amp;Inicio!$C$20&amp;B139</f>
        <v>124</v>
      </c>
      <c r="B139" s="125">
        <v>124</v>
      </c>
      <c r="C139" s="124" t="str">
        <f t="shared" si="7"/>
        <v/>
      </c>
      <c r="L139" s="122" t="str">
        <f>VLOOKUP(O139,Códigos!A:B,2,0)&amp;P139&amp;M139</f>
        <v>207310Sandro Gabriel Gonzalez Tavio3</v>
      </c>
      <c r="M139" s="123">
        <f t="shared" si="9"/>
        <v>3</v>
      </c>
      <c r="N139" t="s">
        <v>286</v>
      </c>
      <c r="O139" t="s">
        <v>121</v>
      </c>
      <c r="P139" t="s">
        <v>174</v>
      </c>
      <c r="Q139" t="s">
        <v>508</v>
      </c>
    </row>
    <row r="140" spans="1:17" x14ac:dyDescent="0.35">
      <c r="A140" s="127" t="str">
        <f>Inicio!$C$15&amp;Inicio!$C$20&amp;B140</f>
        <v>125</v>
      </c>
      <c r="B140" s="125">
        <v>125</v>
      </c>
      <c r="C140" s="124" t="str">
        <f t="shared" si="7"/>
        <v/>
      </c>
      <c r="L140" s="122" t="str">
        <f>VLOOKUP(O140,Códigos!A:B,2,0)&amp;P140&amp;M140</f>
        <v>207310Sandro Gabriel Gonzalez Tavio4</v>
      </c>
      <c r="M140" s="123">
        <f t="shared" si="9"/>
        <v>4</v>
      </c>
      <c r="N140" t="s">
        <v>286</v>
      </c>
      <c r="O140" t="s">
        <v>121</v>
      </c>
      <c r="P140" t="s">
        <v>174</v>
      </c>
      <c r="Q140" t="s">
        <v>509</v>
      </c>
    </row>
    <row r="141" spans="1:17" x14ac:dyDescent="0.35">
      <c r="A141" s="127" t="str">
        <f>Inicio!$C$15&amp;Inicio!$C$20&amp;B141</f>
        <v>126</v>
      </c>
      <c r="B141" s="125">
        <v>126</v>
      </c>
      <c r="C141" s="124" t="str">
        <f t="shared" si="7"/>
        <v/>
      </c>
      <c r="L141" s="122" t="str">
        <f>VLOOKUP(O141,Códigos!A:B,2,0)&amp;P141&amp;M141</f>
        <v>207310Sandro Gabriel Gonzalez Tavio5</v>
      </c>
      <c r="M141" s="123">
        <f t="shared" si="9"/>
        <v>5</v>
      </c>
      <c r="N141" t="s">
        <v>286</v>
      </c>
      <c r="O141" t="s">
        <v>121</v>
      </c>
      <c r="P141" t="s">
        <v>174</v>
      </c>
      <c r="Q141" t="s">
        <v>271</v>
      </c>
    </row>
    <row r="142" spans="1:17" x14ac:dyDescent="0.35">
      <c r="A142" s="127" t="str">
        <f>Inicio!$C$15&amp;Inicio!$C$20&amp;B142</f>
        <v>127</v>
      </c>
      <c r="B142" s="125">
        <v>127</v>
      </c>
      <c r="C142" s="124" t="str">
        <f t="shared" si="7"/>
        <v/>
      </c>
      <c r="L142" s="122" t="str">
        <f>VLOOKUP(O142,Códigos!A:B,2,0)&amp;P142&amp;M142</f>
        <v>207310Sandro Gabriel Gonzalez Tavio6</v>
      </c>
      <c r="M142" s="123">
        <f t="shared" si="9"/>
        <v>6</v>
      </c>
      <c r="N142" t="s">
        <v>286</v>
      </c>
      <c r="O142" t="s">
        <v>121</v>
      </c>
      <c r="P142" t="s">
        <v>174</v>
      </c>
      <c r="Q142" t="s">
        <v>510</v>
      </c>
    </row>
    <row r="143" spans="1:17" x14ac:dyDescent="0.35">
      <c r="A143" s="127" t="str">
        <f>Inicio!$C$15&amp;Inicio!$C$20&amp;B143</f>
        <v>128</v>
      </c>
      <c r="B143" s="125">
        <v>128</v>
      </c>
      <c r="C143" s="124" t="str">
        <f t="shared" si="7"/>
        <v/>
      </c>
      <c r="L143" s="122" t="str">
        <f>VLOOKUP(O143,Códigos!A:B,2,0)&amp;P143&amp;M143</f>
        <v>207310Sandro Gabriel Gonzalez Tavio7</v>
      </c>
      <c r="M143" s="123">
        <f t="shared" si="9"/>
        <v>7</v>
      </c>
      <c r="N143" t="s">
        <v>286</v>
      </c>
      <c r="O143" t="s">
        <v>121</v>
      </c>
      <c r="P143" t="s">
        <v>174</v>
      </c>
      <c r="Q143" t="s">
        <v>514</v>
      </c>
    </row>
    <row r="144" spans="1:17" x14ac:dyDescent="0.35">
      <c r="A144" s="127" t="str">
        <f>Inicio!$C$15&amp;Inicio!$C$20&amp;B144</f>
        <v>129</v>
      </c>
      <c r="B144" s="125">
        <v>129</v>
      </c>
      <c r="C144" s="124" t="str">
        <f t="shared" si="7"/>
        <v/>
      </c>
      <c r="L144" s="122" t="str">
        <f>VLOOKUP(O144,Códigos!A:B,2,0)&amp;P144&amp;M144</f>
        <v>207310Sandro Gabriel Gonzalez Tavio8</v>
      </c>
      <c r="M144" s="123">
        <f t="shared" si="9"/>
        <v>8</v>
      </c>
      <c r="N144" t="s">
        <v>286</v>
      </c>
      <c r="O144" t="s">
        <v>121</v>
      </c>
      <c r="P144" t="s">
        <v>174</v>
      </c>
      <c r="Q144" t="s">
        <v>506</v>
      </c>
    </row>
    <row r="145" spans="1:17" x14ac:dyDescent="0.35">
      <c r="A145" s="127" t="str">
        <f>Inicio!$C$15&amp;Inicio!$C$20&amp;B145</f>
        <v>130</v>
      </c>
      <c r="B145" s="125">
        <v>130</v>
      </c>
      <c r="C145" s="124" t="str">
        <f t="shared" ref="C145:C208" si="10">IFERROR(VLOOKUP($A145,$L:$Q,6,0),"")</f>
        <v/>
      </c>
      <c r="L145" s="122" t="str">
        <f>VLOOKUP(O145,Códigos!A:B,2,0)&amp;P145&amp;M145</f>
        <v>207310Sandro Gabriel Gonzalez Tavio9</v>
      </c>
      <c r="M145" s="123">
        <f t="shared" si="9"/>
        <v>9</v>
      </c>
      <c r="N145" t="s">
        <v>286</v>
      </c>
      <c r="O145" t="s">
        <v>121</v>
      </c>
      <c r="P145" t="s">
        <v>174</v>
      </c>
      <c r="Q145" t="s">
        <v>464</v>
      </c>
    </row>
    <row r="146" spans="1:17" x14ac:dyDescent="0.35">
      <c r="A146" s="127" t="str">
        <f>Inicio!$C$15&amp;Inicio!$C$20&amp;B146</f>
        <v>131</v>
      </c>
      <c r="B146" s="125">
        <v>131</v>
      </c>
      <c r="C146" s="124" t="str">
        <f t="shared" si="10"/>
        <v/>
      </c>
      <c r="L146" s="122" t="str">
        <f>VLOOKUP(O146,Códigos!A:B,2,0)&amp;P146&amp;M146</f>
        <v>434672Paula Herrera Almeida1</v>
      </c>
      <c r="M146" s="123">
        <f t="shared" si="9"/>
        <v>1</v>
      </c>
      <c r="N146" t="s">
        <v>286</v>
      </c>
      <c r="O146" t="s">
        <v>400</v>
      </c>
      <c r="P146" t="s">
        <v>167</v>
      </c>
      <c r="Q146" t="s">
        <v>465</v>
      </c>
    </row>
    <row r="147" spans="1:17" x14ac:dyDescent="0.35">
      <c r="A147" s="127" t="str">
        <f>Inicio!$C$15&amp;Inicio!$C$20&amp;B147</f>
        <v>132</v>
      </c>
      <c r="B147" s="125">
        <v>132</v>
      </c>
      <c r="C147" s="124" t="str">
        <f t="shared" si="10"/>
        <v/>
      </c>
      <c r="L147" s="122" t="str">
        <f>VLOOKUP(O147,Códigos!A:B,2,0)&amp;P147&amp;M147</f>
        <v>434672Paula Herrera Almeida2</v>
      </c>
      <c r="M147" s="123">
        <f t="shared" si="9"/>
        <v>2</v>
      </c>
      <c r="N147" t="s">
        <v>286</v>
      </c>
      <c r="O147" t="s">
        <v>400</v>
      </c>
      <c r="P147" t="s">
        <v>167</v>
      </c>
      <c r="Q147" t="s">
        <v>432</v>
      </c>
    </row>
    <row r="148" spans="1:17" x14ac:dyDescent="0.35">
      <c r="A148" s="127" t="str">
        <f>Inicio!$C$15&amp;Inicio!$C$20&amp;B148</f>
        <v>133</v>
      </c>
      <c r="B148" s="125">
        <v>133</v>
      </c>
      <c r="C148" s="124" t="str">
        <f t="shared" si="10"/>
        <v/>
      </c>
      <c r="L148" s="122" t="str">
        <f>VLOOKUP(O148,Códigos!A:B,2,0)&amp;P148&amp;M148</f>
        <v>434672Paula Herrera Almeida3</v>
      </c>
      <c r="M148" s="123">
        <f t="shared" si="9"/>
        <v>3</v>
      </c>
      <c r="N148" t="s">
        <v>286</v>
      </c>
      <c r="O148" t="s">
        <v>400</v>
      </c>
      <c r="P148" t="s">
        <v>167</v>
      </c>
      <c r="Q148" t="s">
        <v>516</v>
      </c>
    </row>
    <row r="149" spans="1:17" x14ac:dyDescent="0.35">
      <c r="A149" s="127" t="str">
        <f>Inicio!$C$15&amp;Inicio!$C$20&amp;B149</f>
        <v>134</v>
      </c>
      <c r="B149" s="125">
        <v>134</v>
      </c>
      <c r="C149" s="124" t="str">
        <f t="shared" si="10"/>
        <v/>
      </c>
      <c r="L149" s="122" t="str">
        <f>VLOOKUP(O149,Códigos!A:B,2,0)&amp;P149&amp;M149</f>
        <v>434672Paula Herrera Almeida4</v>
      </c>
      <c r="M149" s="123">
        <f t="shared" si="9"/>
        <v>4</v>
      </c>
      <c r="N149" t="s">
        <v>286</v>
      </c>
      <c r="O149" t="s">
        <v>400</v>
      </c>
      <c r="P149" t="s">
        <v>167</v>
      </c>
      <c r="Q149" t="s">
        <v>517</v>
      </c>
    </row>
    <row r="150" spans="1:17" x14ac:dyDescent="0.35">
      <c r="A150" s="127" t="str">
        <f>Inicio!$C$15&amp;Inicio!$C$20&amp;B150</f>
        <v>135</v>
      </c>
      <c r="B150" s="125">
        <v>135</v>
      </c>
      <c r="C150" s="124" t="str">
        <f t="shared" si="10"/>
        <v/>
      </c>
      <c r="L150" s="122" t="str">
        <f>VLOOKUP(O150,Códigos!A:B,2,0)&amp;P150&amp;M150</f>
        <v>434672Paula Herrera Almeida5</v>
      </c>
      <c r="M150" s="123">
        <f t="shared" si="9"/>
        <v>5</v>
      </c>
      <c r="N150" t="s">
        <v>286</v>
      </c>
      <c r="O150" t="s">
        <v>400</v>
      </c>
      <c r="P150" t="s">
        <v>167</v>
      </c>
      <c r="Q150" t="s">
        <v>170</v>
      </c>
    </row>
    <row r="151" spans="1:17" x14ac:dyDescent="0.35">
      <c r="A151" s="127" t="str">
        <f>Inicio!$C$15&amp;Inicio!$C$20&amp;B151</f>
        <v>136</v>
      </c>
      <c r="B151" s="125">
        <v>136</v>
      </c>
      <c r="C151" s="124" t="str">
        <f t="shared" si="10"/>
        <v/>
      </c>
      <c r="L151" s="122" t="str">
        <f>VLOOKUP(O151,Códigos!A:B,2,0)&amp;P151&amp;M151</f>
        <v>434672Paula Herrera Almeida6</v>
      </c>
      <c r="M151" s="123">
        <f t="shared" si="9"/>
        <v>6</v>
      </c>
      <c r="N151" t="s">
        <v>286</v>
      </c>
      <c r="O151" t="s">
        <v>400</v>
      </c>
      <c r="P151" t="s">
        <v>167</v>
      </c>
      <c r="Q151" t="s">
        <v>171</v>
      </c>
    </row>
    <row r="152" spans="1:17" x14ac:dyDescent="0.35">
      <c r="A152" s="127" t="str">
        <f>Inicio!$C$15&amp;Inicio!$C$20&amp;B152</f>
        <v>137</v>
      </c>
      <c r="B152" s="125">
        <v>137</v>
      </c>
      <c r="C152" s="124" t="str">
        <f t="shared" si="10"/>
        <v/>
      </c>
      <c r="L152" s="122" t="str">
        <f>VLOOKUP(O152,Códigos!A:B,2,0)&amp;P152&amp;M152</f>
        <v>434672Paula Herrera Almeida7</v>
      </c>
      <c r="M152" s="123">
        <f t="shared" si="9"/>
        <v>7</v>
      </c>
      <c r="N152" t="s">
        <v>286</v>
      </c>
      <c r="O152" t="s">
        <v>400</v>
      </c>
      <c r="P152" t="s">
        <v>167</v>
      </c>
      <c r="Q152" t="s">
        <v>515</v>
      </c>
    </row>
    <row r="153" spans="1:17" x14ac:dyDescent="0.35">
      <c r="A153" s="127" t="str">
        <f>Inicio!$C$15&amp;Inicio!$C$20&amp;B153</f>
        <v>138</v>
      </c>
      <c r="B153" s="125">
        <v>138</v>
      </c>
      <c r="C153" s="124" t="str">
        <f t="shared" si="10"/>
        <v/>
      </c>
      <c r="L153" s="122" t="str">
        <f>VLOOKUP(O153,Códigos!A:B,2,0)&amp;P153&amp;M153</f>
        <v>670932Natalie Ivonne Ponce Velasquez1</v>
      </c>
      <c r="M153" s="123">
        <f t="shared" si="9"/>
        <v>1</v>
      </c>
      <c r="N153" t="s">
        <v>286</v>
      </c>
      <c r="O153" t="s">
        <v>305</v>
      </c>
      <c r="P153" t="s">
        <v>349</v>
      </c>
      <c r="Q153" t="s">
        <v>416</v>
      </c>
    </row>
    <row r="154" spans="1:17" x14ac:dyDescent="0.35">
      <c r="A154" s="127" t="str">
        <f>Inicio!$C$15&amp;Inicio!$C$20&amp;B154</f>
        <v>139</v>
      </c>
      <c r="B154" s="125">
        <v>139</v>
      </c>
      <c r="C154" s="124" t="str">
        <f t="shared" si="10"/>
        <v/>
      </c>
      <c r="L154" s="122" t="str">
        <f>VLOOKUP(O154,Códigos!A:B,2,0)&amp;P154&amp;M154</f>
        <v>670932Natalie Ivonne Ponce Velasquez2</v>
      </c>
      <c r="M154" s="123">
        <f t="shared" si="9"/>
        <v>2</v>
      </c>
      <c r="N154" t="s">
        <v>286</v>
      </c>
      <c r="O154" t="s">
        <v>305</v>
      </c>
      <c r="P154" t="s">
        <v>349</v>
      </c>
      <c r="Q154" t="s">
        <v>444</v>
      </c>
    </row>
    <row r="155" spans="1:17" x14ac:dyDescent="0.35">
      <c r="A155" s="127" t="str">
        <f>Inicio!$C$15&amp;Inicio!$C$20&amp;B155</f>
        <v>140</v>
      </c>
      <c r="B155" s="125">
        <v>140</v>
      </c>
      <c r="C155" s="124" t="str">
        <f t="shared" si="10"/>
        <v/>
      </c>
      <c r="L155" s="122" t="str">
        <f>VLOOKUP(O155,Códigos!A:B,2,0)&amp;P155&amp;M155</f>
        <v>670932Natalie Ivonne Ponce Velasquez3</v>
      </c>
      <c r="M155" s="123">
        <f t="shared" si="9"/>
        <v>3</v>
      </c>
      <c r="N155" t="s">
        <v>286</v>
      </c>
      <c r="O155" t="s">
        <v>305</v>
      </c>
      <c r="P155" t="s">
        <v>349</v>
      </c>
      <c r="Q155" t="s">
        <v>307</v>
      </c>
    </row>
    <row r="156" spans="1:17" x14ac:dyDescent="0.35">
      <c r="A156" s="127" t="str">
        <f>Inicio!$C$15&amp;Inicio!$C$20&amp;B156</f>
        <v>141</v>
      </c>
      <c r="B156" s="125">
        <v>141</v>
      </c>
      <c r="C156" s="124" t="str">
        <f t="shared" si="10"/>
        <v/>
      </c>
      <c r="L156" s="122" t="str">
        <f>VLOOKUP(O156,Códigos!A:B,2,0)&amp;P156&amp;M156</f>
        <v>670932Natalie Ivonne Ponce Velasquez4</v>
      </c>
      <c r="M156" s="123">
        <f t="shared" si="9"/>
        <v>4</v>
      </c>
      <c r="N156" t="s">
        <v>286</v>
      </c>
      <c r="O156" t="s">
        <v>305</v>
      </c>
      <c r="P156" t="s">
        <v>349</v>
      </c>
      <c r="Q156" t="s">
        <v>415</v>
      </c>
    </row>
    <row r="157" spans="1:17" x14ac:dyDescent="0.35">
      <c r="A157" s="127" t="str">
        <f>Inicio!$C$15&amp;Inicio!$C$20&amp;B157</f>
        <v>142</v>
      </c>
      <c r="B157" s="125">
        <v>142</v>
      </c>
      <c r="C157" s="124" t="str">
        <f t="shared" si="10"/>
        <v/>
      </c>
      <c r="L157" s="122" t="str">
        <f>VLOOKUP(O157,Códigos!A:B,2,0)&amp;P157&amp;M157</f>
        <v>670932Natalie Ivonne Ponce Velasquez5</v>
      </c>
      <c r="M157" s="123">
        <f t="shared" si="9"/>
        <v>5</v>
      </c>
      <c r="N157" t="s">
        <v>286</v>
      </c>
      <c r="O157" t="s">
        <v>305</v>
      </c>
      <c r="P157" t="s">
        <v>349</v>
      </c>
      <c r="Q157" t="s">
        <v>554</v>
      </c>
    </row>
    <row r="158" spans="1:17" x14ac:dyDescent="0.35">
      <c r="A158" s="127" t="str">
        <f>Inicio!$C$15&amp;Inicio!$C$20&amp;B158</f>
        <v>143</v>
      </c>
      <c r="B158" s="125">
        <v>143</v>
      </c>
      <c r="C158" s="124" t="str">
        <f t="shared" si="10"/>
        <v/>
      </c>
      <c r="L158" s="122" t="str">
        <f>VLOOKUP(O158,Códigos!A:B,2,0)&amp;P158&amp;M158</f>
        <v>670932Natalie Ivonne Ponce Velasquez6</v>
      </c>
      <c r="M158" s="123">
        <f t="shared" si="9"/>
        <v>6</v>
      </c>
      <c r="N158" t="s">
        <v>286</v>
      </c>
      <c r="O158" t="s">
        <v>305</v>
      </c>
      <c r="P158" t="s">
        <v>349</v>
      </c>
      <c r="Q158" t="s">
        <v>466</v>
      </c>
    </row>
    <row r="159" spans="1:17" x14ac:dyDescent="0.35">
      <c r="A159" s="127" t="str">
        <f>Inicio!$C$15&amp;Inicio!$C$20&amp;B159</f>
        <v>144</v>
      </c>
      <c r="B159" s="125">
        <v>144</v>
      </c>
      <c r="C159" s="124" t="str">
        <f t="shared" si="10"/>
        <v/>
      </c>
      <c r="L159" s="122" t="str">
        <f>VLOOKUP(O159,Códigos!A:B,2,0)&amp;P159&amp;M159</f>
        <v>309239Augusto Javier Acosta Rodriguez1</v>
      </c>
      <c r="M159" s="123">
        <f t="shared" si="9"/>
        <v>1</v>
      </c>
      <c r="N159" t="s">
        <v>286</v>
      </c>
      <c r="O159" t="s">
        <v>123</v>
      </c>
      <c r="P159" t="s">
        <v>228</v>
      </c>
      <c r="Q159" t="s">
        <v>262</v>
      </c>
    </row>
    <row r="160" spans="1:17" x14ac:dyDescent="0.35">
      <c r="A160" s="127" t="str">
        <f>Inicio!$C$15&amp;Inicio!$C$20&amp;B160</f>
        <v>145</v>
      </c>
      <c r="B160" s="125">
        <v>145</v>
      </c>
      <c r="C160" s="124" t="str">
        <f t="shared" si="10"/>
        <v/>
      </c>
      <c r="L160" s="122" t="str">
        <f>VLOOKUP(O160,Códigos!A:B,2,0)&amp;P160&amp;M160</f>
        <v>309239Augusto Javier Acosta Rodriguez2</v>
      </c>
      <c r="M160" s="123">
        <f t="shared" si="9"/>
        <v>2</v>
      </c>
      <c r="N160" t="s">
        <v>286</v>
      </c>
      <c r="O160" t="s">
        <v>123</v>
      </c>
      <c r="P160" t="s">
        <v>228</v>
      </c>
      <c r="Q160" t="s">
        <v>277</v>
      </c>
    </row>
    <row r="161" spans="1:17" x14ac:dyDescent="0.35">
      <c r="A161" s="127" t="str">
        <f>Inicio!$C$15&amp;Inicio!$C$20&amp;B161</f>
        <v>146</v>
      </c>
      <c r="B161" s="125">
        <v>146</v>
      </c>
      <c r="C161" s="124" t="str">
        <f t="shared" si="10"/>
        <v/>
      </c>
      <c r="L161" s="122" t="str">
        <f>VLOOKUP(O161,Códigos!A:B,2,0)&amp;P161&amp;M161</f>
        <v>309239Augusto Javier Acosta Rodriguez3</v>
      </c>
      <c r="M161" s="123">
        <f t="shared" si="9"/>
        <v>3</v>
      </c>
      <c r="N161" t="s">
        <v>286</v>
      </c>
      <c r="O161" t="s">
        <v>123</v>
      </c>
      <c r="P161" t="s">
        <v>228</v>
      </c>
      <c r="Q161" t="s">
        <v>564</v>
      </c>
    </row>
    <row r="162" spans="1:17" x14ac:dyDescent="0.35">
      <c r="A162" s="127" t="str">
        <f>Inicio!$C$15&amp;Inicio!$C$20&amp;B162</f>
        <v>147</v>
      </c>
      <c r="B162" s="125">
        <v>147</v>
      </c>
      <c r="C162" s="124" t="str">
        <f t="shared" si="10"/>
        <v/>
      </c>
      <c r="L162" s="122" t="str">
        <f>VLOOKUP(O162,Códigos!A:B,2,0)&amp;P162&amp;M162</f>
        <v>309239Augusto Javier Acosta Rodriguez4</v>
      </c>
      <c r="M162" s="123">
        <f t="shared" si="9"/>
        <v>4</v>
      </c>
      <c r="N162" t="s">
        <v>286</v>
      </c>
      <c r="O162" t="s">
        <v>123</v>
      </c>
      <c r="P162" t="s">
        <v>228</v>
      </c>
      <c r="Q162" t="s">
        <v>559</v>
      </c>
    </row>
    <row r="163" spans="1:17" x14ac:dyDescent="0.35">
      <c r="A163" s="127" t="str">
        <f>Inicio!$C$15&amp;Inicio!$C$20&amp;B163</f>
        <v>148</v>
      </c>
      <c r="B163" s="125">
        <v>148</v>
      </c>
      <c r="C163" s="124" t="str">
        <f t="shared" si="10"/>
        <v/>
      </c>
      <c r="L163" s="122" t="str">
        <f>VLOOKUP(O163,Códigos!A:B,2,0)&amp;P163&amp;M163</f>
        <v>309239Augusto Javier Acosta Rodriguez5</v>
      </c>
      <c r="M163" s="123">
        <f t="shared" si="9"/>
        <v>5</v>
      </c>
      <c r="N163" t="s">
        <v>286</v>
      </c>
      <c r="O163" t="s">
        <v>123</v>
      </c>
      <c r="P163" t="s">
        <v>228</v>
      </c>
      <c r="Q163" t="s">
        <v>563</v>
      </c>
    </row>
    <row r="164" spans="1:17" x14ac:dyDescent="0.35">
      <c r="A164" s="127" t="str">
        <f>Inicio!$C$15&amp;Inicio!$C$20&amp;B164</f>
        <v>149</v>
      </c>
      <c r="B164" s="125">
        <v>149</v>
      </c>
      <c r="C164" s="124" t="str">
        <f t="shared" si="10"/>
        <v/>
      </c>
      <c r="L164" s="122" t="str">
        <f>VLOOKUP(O164,Códigos!A:B,2,0)&amp;P164&amp;M164</f>
        <v>309239Augusto Javier Acosta Rodriguez6</v>
      </c>
      <c r="M164" s="123">
        <f t="shared" si="9"/>
        <v>6</v>
      </c>
      <c r="N164" t="s">
        <v>286</v>
      </c>
      <c r="O164" t="s">
        <v>123</v>
      </c>
      <c r="P164" t="s">
        <v>228</v>
      </c>
      <c r="Q164" t="s">
        <v>418</v>
      </c>
    </row>
    <row r="165" spans="1:17" x14ac:dyDescent="0.35">
      <c r="A165" s="127" t="str">
        <f>Inicio!$C$15&amp;Inicio!$C$20&amp;B165</f>
        <v>150</v>
      </c>
      <c r="B165" s="125">
        <v>150</v>
      </c>
      <c r="C165" s="124" t="str">
        <f t="shared" si="10"/>
        <v/>
      </c>
      <c r="L165" s="122" t="str">
        <f>VLOOKUP(O165,Códigos!A:B,2,0)&amp;P165&amp;M165</f>
        <v>309239Augusto Javier Acosta Rodriguez7</v>
      </c>
      <c r="M165" s="123">
        <f t="shared" si="9"/>
        <v>7</v>
      </c>
      <c r="N165" t="s">
        <v>286</v>
      </c>
      <c r="O165" t="s">
        <v>123</v>
      </c>
      <c r="P165" t="s">
        <v>228</v>
      </c>
      <c r="Q165" t="s">
        <v>417</v>
      </c>
    </row>
    <row r="166" spans="1:17" x14ac:dyDescent="0.35">
      <c r="A166" s="127" t="str">
        <f>Inicio!$C$15&amp;Inicio!$C$20&amp;B166</f>
        <v>151</v>
      </c>
      <c r="B166" s="125">
        <v>151</v>
      </c>
      <c r="C166" s="124" t="str">
        <f t="shared" si="10"/>
        <v/>
      </c>
      <c r="L166" s="122" t="str">
        <f>VLOOKUP(O166,Códigos!A:B,2,0)&amp;P166&amp;M166</f>
        <v>309239Augusto Javier Acosta Rodriguez8</v>
      </c>
      <c r="M166" s="123">
        <f t="shared" si="9"/>
        <v>8</v>
      </c>
      <c r="N166" t="s">
        <v>286</v>
      </c>
      <c r="O166" t="s">
        <v>123</v>
      </c>
      <c r="P166" t="s">
        <v>228</v>
      </c>
      <c r="Q166" t="s">
        <v>385</v>
      </c>
    </row>
    <row r="167" spans="1:17" x14ac:dyDescent="0.35">
      <c r="A167" s="127" t="str">
        <f>Inicio!$C$15&amp;Inicio!$C$20&amp;B167</f>
        <v>152</v>
      </c>
      <c r="B167" s="125">
        <v>152</v>
      </c>
      <c r="C167" s="124" t="str">
        <f t="shared" si="10"/>
        <v/>
      </c>
      <c r="L167" s="122" t="str">
        <f>VLOOKUP(O167,Códigos!A:B,2,0)&amp;P167&amp;M167</f>
        <v>309239Augusto Javier Acosta Rodriguez9</v>
      </c>
      <c r="M167" s="123">
        <f t="shared" si="9"/>
        <v>9</v>
      </c>
      <c r="N167" t="s">
        <v>286</v>
      </c>
      <c r="O167" t="s">
        <v>123</v>
      </c>
      <c r="P167" t="s">
        <v>228</v>
      </c>
      <c r="Q167" t="s">
        <v>229</v>
      </c>
    </row>
    <row r="168" spans="1:17" x14ac:dyDescent="0.35">
      <c r="A168" s="127" t="str">
        <f>Inicio!$C$15&amp;Inicio!$C$20&amp;B168</f>
        <v>153</v>
      </c>
      <c r="B168" s="125">
        <v>153</v>
      </c>
      <c r="C168" s="124" t="str">
        <f t="shared" si="10"/>
        <v/>
      </c>
      <c r="L168" s="122" t="str">
        <f>VLOOKUP(O168,Códigos!A:B,2,0)&amp;P168&amp;M168</f>
        <v>309239Augusto Javier Acosta Rodriguez10</v>
      </c>
      <c r="M168" s="123">
        <f t="shared" si="9"/>
        <v>10</v>
      </c>
      <c r="N168" t="s">
        <v>286</v>
      </c>
      <c r="O168" t="s">
        <v>123</v>
      </c>
      <c r="P168" t="s">
        <v>228</v>
      </c>
      <c r="Q168" t="s">
        <v>566</v>
      </c>
    </row>
    <row r="169" spans="1:17" x14ac:dyDescent="0.35">
      <c r="A169" s="127" t="str">
        <f>Inicio!$C$15&amp;Inicio!$C$20&amp;B169</f>
        <v>154</v>
      </c>
      <c r="B169" s="125">
        <v>154</v>
      </c>
      <c r="C169" s="124" t="str">
        <f t="shared" si="10"/>
        <v/>
      </c>
      <c r="L169" s="122" t="str">
        <f>VLOOKUP(O169,Códigos!A:B,2,0)&amp;P169&amp;M169</f>
        <v>309239Maria Andreina Couto Gomes1</v>
      </c>
      <c r="M169" s="123">
        <f t="shared" si="9"/>
        <v>1</v>
      </c>
      <c r="N169" t="s">
        <v>286</v>
      </c>
      <c r="O169" t="s">
        <v>123</v>
      </c>
      <c r="P169" t="s">
        <v>230</v>
      </c>
      <c r="Q169" t="s">
        <v>232</v>
      </c>
    </row>
    <row r="170" spans="1:17" x14ac:dyDescent="0.35">
      <c r="A170" s="127" t="str">
        <f>Inicio!$C$15&amp;Inicio!$C$20&amp;B170</f>
        <v>155</v>
      </c>
      <c r="B170" s="125">
        <v>155</v>
      </c>
      <c r="C170" s="124" t="str">
        <f t="shared" si="10"/>
        <v/>
      </c>
      <c r="L170" s="122" t="str">
        <f>VLOOKUP(O170,Códigos!A:B,2,0)&amp;P170&amp;M170</f>
        <v>309239Maria Andreina Couto Gomes2</v>
      </c>
      <c r="M170" s="123">
        <f t="shared" si="9"/>
        <v>2</v>
      </c>
      <c r="N170" t="s">
        <v>286</v>
      </c>
      <c r="O170" t="s">
        <v>123</v>
      </c>
      <c r="P170" t="s">
        <v>230</v>
      </c>
      <c r="Q170" t="s">
        <v>309</v>
      </c>
    </row>
    <row r="171" spans="1:17" x14ac:dyDescent="0.35">
      <c r="A171" s="127" t="str">
        <f>Inicio!$C$15&amp;Inicio!$C$20&amp;B171</f>
        <v>156</v>
      </c>
      <c r="B171" s="125">
        <v>156</v>
      </c>
      <c r="C171" s="124" t="str">
        <f t="shared" si="10"/>
        <v/>
      </c>
      <c r="L171" s="122" t="str">
        <f>VLOOKUP(O171,Códigos!A:B,2,0)&amp;P171&amp;M171</f>
        <v>309239Maria Andreina Couto Gomes3</v>
      </c>
      <c r="M171" s="123">
        <f t="shared" si="9"/>
        <v>3</v>
      </c>
      <c r="N171" t="s">
        <v>286</v>
      </c>
      <c r="O171" t="s">
        <v>123</v>
      </c>
      <c r="P171" t="s">
        <v>230</v>
      </c>
      <c r="Q171" t="s">
        <v>556</v>
      </c>
    </row>
    <row r="172" spans="1:17" x14ac:dyDescent="0.35">
      <c r="A172" s="127" t="str">
        <f>Inicio!$C$15&amp;Inicio!$C$20&amp;B172</f>
        <v>157</v>
      </c>
      <c r="B172" s="125">
        <v>157</v>
      </c>
      <c r="C172" s="124" t="str">
        <f t="shared" si="10"/>
        <v/>
      </c>
      <c r="L172" s="122" t="str">
        <f>VLOOKUP(O172,Códigos!A:B,2,0)&amp;P172&amp;M172</f>
        <v>309239Maria Andreina Couto Gomes4</v>
      </c>
      <c r="M172" s="123">
        <f t="shared" si="9"/>
        <v>4</v>
      </c>
      <c r="N172" t="s">
        <v>286</v>
      </c>
      <c r="O172" t="s">
        <v>123</v>
      </c>
      <c r="P172" t="s">
        <v>230</v>
      </c>
      <c r="Q172" t="s">
        <v>445</v>
      </c>
    </row>
    <row r="173" spans="1:17" x14ac:dyDescent="0.35">
      <c r="A173" s="127" t="str">
        <f>Inicio!$C$15&amp;Inicio!$C$20&amp;B173</f>
        <v>158</v>
      </c>
      <c r="B173" s="125">
        <v>158</v>
      </c>
      <c r="C173" s="124" t="str">
        <f t="shared" si="10"/>
        <v/>
      </c>
      <c r="L173" s="122" t="str">
        <f>VLOOKUP(O173,Códigos!A:B,2,0)&amp;P173&amp;M173</f>
        <v>309239Maria Andreina Couto Gomes5</v>
      </c>
      <c r="M173" s="123">
        <f t="shared" si="9"/>
        <v>5</v>
      </c>
      <c r="N173" t="s">
        <v>286</v>
      </c>
      <c r="O173" t="s">
        <v>123</v>
      </c>
      <c r="P173" t="s">
        <v>230</v>
      </c>
      <c r="Q173" t="s">
        <v>558</v>
      </c>
    </row>
    <row r="174" spans="1:17" x14ac:dyDescent="0.35">
      <c r="A174" s="127" t="str">
        <f>Inicio!$C$15&amp;Inicio!$C$20&amp;B174</f>
        <v>159</v>
      </c>
      <c r="B174" s="125">
        <v>159</v>
      </c>
      <c r="C174" s="124" t="str">
        <f t="shared" si="10"/>
        <v/>
      </c>
      <c r="L174" s="122" t="str">
        <f>VLOOKUP(O174,Códigos!A:B,2,0)&amp;P174&amp;M174</f>
        <v>309239Maria Andreina Couto Gomes6</v>
      </c>
      <c r="M174" s="123">
        <f t="shared" si="9"/>
        <v>6</v>
      </c>
      <c r="N174" t="s">
        <v>286</v>
      </c>
      <c r="O174" t="s">
        <v>123</v>
      </c>
      <c r="P174" t="s">
        <v>230</v>
      </c>
      <c r="Q174" t="s">
        <v>348</v>
      </c>
    </row>
    <row r="175" spans="1:17" x14ac:dyDescent="0.35">
      <c r="A175" s="127" t="str">
        <f>Inicio!$C$15&amp;Inicio!$C$20&amp;B175</f>
        <v>160</v>
      </c>
      <c r="B175" s="125">
        <v>160</v>
      </c>
      <c r="C175" s="124" t="str">
        <f t="shared" si="10"/>
        <v/>
      </c>
      <c r="L175" s="122" t="str">
        <f>VLOOKUP(O175,Códigos!A:B,2,0)&amp;P175&amp;M175</f>
        <v>309239Maria Andreina Couto Gomes7</v>
      </c>
      <c r="M175" s="123">
        <f t="shared" si="9"/>
        <v>7</v>
      </c>
      <c r="N175" t="s">
        <v>286</v>
      </c>
      <c r="O175" t="s">
        <v>123</v>
      </c>
      <c r="P175" t="s">
        <v>230</v>
      </c>
      <c r="Q175" t="s">
        <v>565</v>
      </c>
    </row>
    <row r="176" spans="1:17" x14ac:dyDescent="0.35">
      <c r="A176" s="127" t="str">
        <f>Inicio!$C$15&amp;Inicio!$C$20&amp;B176</f>
        <v>161</v>
      </c>
      <c r="B176" s="125">
        <v>161</v>
      </c>
      <c r="C176" s="124" t="str">
        <f t="shared" si="10"/>
        <v/>
      </c>
      <c r="L176" s="122" t="str">
        <f>VLOOKUP(O176,Códigos!A:B,2,0)&amp;P176&amp;M176</f>
        <v>309239Nicolas Ruyman Casañas Hernández1</v>
      </c>
      <c r="M176" s="123">
        <f t="shared" si="9"/>
        <v>1</v>
      </c>
      <c r="N176" t="s">
        <v>286</v>
      </c>
      <c r="O176" t="s">
        <v>123</v>
      </c>
      <c r="P176" t="s">
        <v>231</v>
      </c>
      <c r="Q176" t="s">
        <v>560</v>
      </c>
    </row>
    <row r="177" spans="1:17" x14ac:dyDescent="0.35">
      <c r="A177" s="127" t="str">
        <f>Inicio!$C$15&amp;Inicio!$C$20&amp;B177</f>
        <v>162</v>
      </c>
      <c r="B177" s="125">
        <v>162</v>
      </c>
      <c r="C177" s="124" t="str">
        <f t="shared" si="10"/>
        <v/>
      </c>
      <c r="L177" s="122" t="str">
        <f>VLOOKUP(O177,Códigos!A:B,2,0)&amp;P177&amp;M177</f>
        <v>309239Nicolas Ruyman Casañas Hernández2</v>
      </c>
      <c r="M177" s="123">
        <f t="shared" si="9"/>
        <v>2</v>
      </c>
      <c r="N177" t="s">
        <v>286</v>
      </c>
      <c r="O177" t="s">
        <v>123</v>
      </c>
      <c r="P177" t="s">
        <v>231</v>
      </c>
      <c r="Q177" t="s">
        <v>555</v>
      </c>
    </row>
    <row r="178" spans="1:17" x14ac:dyDescent="0.35">
      <c r="A178" s="127" t="str">
        <f>Inicio!$C$15&amp;Inicio!$C$20&amp;B178</f>
        <v>163</v>
      </c>
      <c r="B178" s="125">
        <v>163</v>
      </c>
      <c r="C178" s="124" t="str">
        <f t="shared" si="10"/>
        <v/>
      </c>
      <c r="L178" s="122" t="str">
        <f>VLOOKUP(O178,Códigos!A:B,2,0)&amp;P178&amp;M178</f>
        <v>309239Nicolas Ruyman Casañas Hernández3</v>
      </c>
      <c r="M178" s="123">
        <f t="shared" si="9"/>
        <v>3</v>
      </c>
      <c r="N178" t="s">
        <v>286</v>
      </c>
      <c r="O178" t="s">
        <v>123</v>
      </c>
      <c r="P178" t="s">
        <v>231</v>
      </c>
      <c r="Q178" t="s">
        <v>561</v>
      </c>
    </row>
    <row r="179" spans="1:17" x14ac:dyDescent="0.35">
      <c r="A179" s="127" t="str">
        <f>Inicio!$C$15&amp;Inicio!$C$20&amp;B179</f>
        <v>164</v>
      </c>
      <c r="B179" s="125">
        <v>164</v>
      </c>
      <c r="C179" s="124" t="str">
        <f t="shared" si="10"/>
        <v/>
      </c>
      <c r="L179" s="122" t="str">
        <f>VLOOKUP(O179,Códigos!A:B,2,0)&amp;P179&amp;M179</f>
        <v>309239Nicolas Ruyman Casañas Hernández4</v>
      </c>
      <c r="M179" s="123">
        <f t="shared" si="9"/>
        <v>4</v>
      </c>
      <c r="N179" t="s">
        <v>286</v>
      </c>
      <c r="O179" t="s">
        <v>123</v>
      </c>
      <c r="P179" t="s">
        <v>231</v>
      </c>
      <c r="Q179" t="s">
        <v>298</v>
      </c>
    </row>
    <row r="180" spans="1:17" x14ac:dyDescent="0.35">
      <c r="A180" s="127" t="str">
        <f>Inicio!$C$15&amp;Inicio!$C$20&amp;B180</f>
        <v>165</v>
      </c>
      <c r="B180" s="125">
        <v>165</v>
      </c>
      <c r="C180" s="124" t="str">
        <f t="shared" si="10"/>
        <v/>
      </c>
      <c r="L180" s="122" t="str">
        <f>VLOOKUP(O180,Códigos!A:B,2,0)&amp;P180&amp;M180</f>
        <v>309239Nicolas Ruyman Casañas Hernández5</v>
      </c>
      <c r="M180" s="123">
        <f t="shared" si="9"/>
        <v>5</v>
      </c>
      <c r="N180" t="s">
        <v>286</v>
      </c>
      <c r="O180" t="s">
        <v>123</v>
      </c>
      <c r="P180" t="s">
        <v>231</v>
      </c>
      <c r="Q180" t="s">
        <v>557</v>
      </c>
    </row>
    <row r="181" spans="1:17" x14ac:dyDescent="0.35">
      <c r="A181" s="127" t="str">
        <f>Inicio!$C$15&amp;Inicio!$C$20&amp;B181</f>
        <v>166</v>
      </c>
      <c r="B181" s="125">
        <v>166</v>
      </c>
      <c r="C181" s="124" t="str">
        <f t="shared" si="10"/>
        <v/>
      </c>
      <c r="L181" s="122" t="str">
        <f>VLOOKUP(O181,Códigos!A:B,2,0)&amp;P181&amp;M181</f>
        <v>309239Nicolas Ruyman Casañas Hernández6</v>
      </c>
      <c r="M181" s="123">
        <f t="shared" si="9"/>
        <v>6</v>
      </c>
      <c r="N181" t="s">
        <v>286</v>
      </c>
      <c r="O181" t="s">
        <v>123</v>
      </c>
      <c r="P181" t="s">
        <v>231</v>
      </c>
      <c r="Q181" t="s">
        <v>562</v>
      </c>
    </row>
    <row r="182" spans="1:17" x14ac:dyDescent="0.35">
      <c r="A182" s="127" t="str">
        <f>Inicio!$C$15&amp;Inicio!$C$20&amp;B182</f>
        <v>167</v>
      </c>
      <c r="B182" s="125">
        <v>167</v>
      </c>
      <c r="C182" s="124" t="str">
        <f t="shared" si="10"/>
        <v/>
      </c>
      <c r="L182" s="122" t="str">
        <f>VLOOKUP(O182,Códigos!A:B,2,0)&amp;P182&amp;M182</f>
        <v>875432Alvaro Rolo Ramirez1</v>
      </c>
      <c r="M182" s="123">
        <f t="shared" si="9"/>
        <v>1</v>
      </c>
      <c r="N182" t="s">
        <v>109</v>
      </c>
      <c r="O182" t="s">
        <v>110</v>
      </c>
      <c r="P182" t="s">
        <v>214</v>
      </c>
      <c r="Q182" t="s">
        <v>407</v>
      </c>
    </row>
    <row r="183" spans="1:17" x14ac:dyDescent="0.35">
      <c r="A183" s="127" t="str">
        <f>Inicio!$C$15&amp;Inicio!$C$20&amp;B183</f>
        <v>168</v>
      </c>
      <c r="B183" s="125">
        <v>168</v>
      </c>
      <c r="C183" s="124" t="str">
        <f t="shared" si="10"/>
        <v/>
      </c>
      <c r="L183" s="122" t="str">
        <f>VLOOKUP(O183,Códigos!A:B,2,0)&amp;P183&amp;M183</f>
        <v>875432Alvaro Rolo Ramirez2</v>
      </c>
      <c r="M183" s="123">
        <f t="shared" si="9"/>
        <v>2</v>
      </c>
      <c r="N183" t="s">
        <v>109</v>
      </c>
      <c r="O183" t="s">
        <v>110</v>
      </c>
      <c r="P183" t="s">
        <v>214</v>
      </c>
      <c r="Q183" t="s">
        <v>536</v>
      </c>
    </row>
    <row r="184" spans="1:17" x14ac:dyDescent="0.35">
      <c r="A184" s="127" t="str">
        <f>Inicio!$C$15&amp;Inicio!$C$20&amp;B184</f>
        <v>169</v>
      </c>
      <c r="B184" s="125">
        <v>169</v>
      </c>
      <c r="C184" s="124" t="str">
        <f t="shared" si="10"/>
        <v/>
      </c>
      <c r="L184" s="122" t="str">
        <f>VLOOKUP(O184,Códigos!A:B,2,0)&amp;P184&amp;M184</f>
        <v>875432Alvaro Rolo Ramirez3</v>
      </c>
      <c r="M184" s="123">
        <f t="shared" si="9"/>
        <v>3</v>
      </c>
      <c r="N184" t="s">
        <v>109</v>
      </c>
      <c r="O184" t="s">
        <v>110</v>
      </c>
      <c r="P184" t="s">
        <v>214</v>
      </c>
      <c r="Q184" t="s">
        <v>533</v>
      </c>
    </row>
    <row r="185" spans="1:17" x14ac:dyDescent="0.35">
      <c r="A185" s="127" t="str">
        <f>Inicio!$C$15&amp;Inicio!$C$20&amp;B185</f>
        <v>170</v>
      </c>
      <c r="B185" s="125">
        <v>170</v>
      </c>
      <c r="C185" s="124" t="str">
        <f t="shared" si="10"/>
        <v/>
      </c>
      <c r="L185" s="122" t="str">
        <f>VLOOKUP(O185,Códigos!A:B,2,0)&amp;P185&amp;M185</f>
        <v>875432Arturo Rabadan Baeza1</v>
      </c>
      <c r="M185" s="123">
        <f t="shared" si="9"/>
        <v>1</v>
      </c>
      <c r="N185" t="s">
        <v>109</v>
      </c>
      <c r="O185" t="s">
        <v>110</v>
      </c>
      <c r="P185" t="s">
        <v>209</v>
      </c>
      <c r="Q185" t="s">
        <v>538</v>
      </c>
    </row>
    <row r="186" spans="1:17" x14ac:dyDescent="0.35">
      <c r="A186" s="127" t="str">
        <f>Inicio!$C$15&amp;Inicio!$C$20&amp;B186</f>
        <v>171</v>
      </c>
      <c r="B186" s="125">
        <v>171</v>
      </c>
      <c r="C186" s="124" t="str">
        <f t="shared" si="10"/>
        <v/>
      </c>
      <c r="L186" s="122" t="str">
        <f>VLOOKUP(O186,Códigos!A:B,2,0)&amp;P186&amp;M186</f>
        <v>875432Arturo Rabadan Baeza2</v>
      </c>
      <c r="M186" s="123">
        <f t="shared" si="9"/>
        <v>2</v>
      </c>
      <c r="N186" t="s">
        <v>109</v>
      </c>
      <c r="O186" t="s">
        <v>110</v>
      </c>
      <c r="P186" t="s">
        <v>209</v>
      </c>
      <c r="Q186" t="s">
        <v>212</v>
      </c>
    </row>
    <row r="187" spans="1:17" x14ac:dyDescent="0.35">
      <c r="A187" s="127" t="str">
        <f>Inicio!$C$15&amp;Inicio!$C$20&amp;B187</f>
        <v>172</v>
      </c>
      <c r="B187" s="125">
        <v>172</v>
      </c>
      <c r="C187" s="124" t="str">
        <f t="shared" si="10"/>
        <v/>
      </c>
      <c r="L187" s="122" t="str">
        <f>VLOOKUP(O187,Códigos!A:B,2,0)&amp;P187&amp;M187</f>
        <v>875432Arturo Rabadan Baeza3</v>
      </c>
      <c r="M187" s="123">
        <f t="shared" si="9"/>
        <v>3</v>
      </c>
      <c r="N187" t="s">
        <v>109</v>
      </c>
      <c r="O187" t="s">
        <v>110</v>
      </c>
      <c r="P187" t="s">
        <v>209</v>
      </c>
      <c r="Q187" t="s">
        <v>211</v>
      </c>
    </row>
    <row r="188" spans="1:17" x14ac:dyDescent="0.35">
      <c r="A188" s="127" t="str">
        <f>Inicio!$C$15&amp;Inicio!$C$20&amp;B188</f>
        <v>173</v>
      </c>
      <c r="B188" s="125">
        <v>173</v>
      </c>
      <c r="C188" s="124" t="str">
        <f t="shared" si="10"/>
        <v/>
      </c>
      <c r="L188" s="122" t="str">
        <f>VLOOKUP(O188,Códigos!A:B,2,0)&amp;P188&amp;M188</f>
        <v>875432Arturo Rabadan Baeza4</v>
      </c>
      <c r="M188" s="123">
        <f t="shared" si="9"/>
        <v>4</v>
      </c>
      <c r="N188" t="s">
        <v>109</v>
      </c>
      <c r="O188" t="s">
        <v>110</v>
      </c>
      <c r="P188" t="s">
        <v>209</v>
      </c>
      <c r="Q188" t="s">
        <v>210</v>
      </c>
    </row>
    <row r="189" spans="1:17" x14ac:dyDescent="0.35">
      <c r="A189" s="127" t="str">
        <f>Inicio!$C$15&amp;Inicio!$C$20&amp;B189</f>
        <v>174</v>
      </c>
      <c r="B189" s="125">
        <v>174</v>
      </c>
      <c r="C189" s="124" t="str">
        <f t="shared" si="10"/>
        <v/>
      </c>
      <c r="L189" s="122" t="str">
        <f>VLOOKUP(O189,Códigos!A:B,2,0)&amp;P189&amp;M189</f>
        <v>875432Arturo Rabadan Baeza5</v>
      </c>
      <c r="M189" s="123">
        <f t="shared" si="9"/>
        <v>5</v>
      </c>
      <c r="N189" t="s">
        <v>109</v>
      </c>
      <c r="O189" t="s">
        <v>110</v>
      </c>
      <c r="P189" t="s">
        <v>209</v>
      </c>
      <c r="Q189" t="s">
        <v>535</v>
      </c>
    </row>
    <row r="190" spans="1:17" x14ac:dyDescent="0.35">
      <c r="A190" s="127" t="str">
        <f>Inicio!$C$15&amp;Inicio!$C$20&amp;B190</f>
        <v>175</v>
      </c>
      <c r="B190" s="125">
        <v>175</v>
      </c>
      <c r="C190" s="124" t="str">
        <f t="shared" si="10"/>
        <v/>
      </c>
      <c r="L190" s="122" t="str">
        <f>VLOOKUP(O190,Códigos!A:B,2,0)&amp;P190&amp;M190</f>
        <v>875432Steve Zapata Gallego1</v>
      </c>
      <c r="M190" s="123">
        <f t="shared" si="9"/>
        <v>1</v>
      </c>
      <c r="N190" t="s">
        <v>109</v>
      </c>
      <c r="O190" t="s">
        <v>110</v>
      </c>
      <c r="P190" t="s">
        <v>213</v>
      </c>
      <c r="Q190" t="s">
        <v>534</v>
      </c>
    </row>
    <row r="191" spans="1:17" x14ac:dyDescent="0.35">
      <c r="A191" s="127" t="str">
        <f>Inicio!$C$15&amp;Inicio!$C$20&amp;B191</f>
        <v>176</v>
      </c>
      <c r="B191" s="125">
        <v>176</v>
      </c>
      <c r="C191" s="124" t="str">
        <f t="shared" si="10"/>
        <v/>
      </c>
      <c r="L191" s="122" t="str">
        <f>VLOOKUP(O191,Códigos!A:B,2,0)&amp;P191&amp;M191</f>
        <v>875432Steve Zapata Gallego2</v>
      </c>
      <c r="M191" s="123">
        <f t="shared" si="9"/>
        <v>2</v>
      </c>
      <c r="N191" t="s">
        <v>109</v>
      </c>
      <c r="O191" t="s">
        <v>110</v>
      </c>
      <c r="P191" t="s">
        <v>213</v>
      </c>
      <c r="Q191" t="s">
        <v>408</v>
      </c>
    </row>
    <row r="192" spans="1:17" x14ac:dyDescent="0.35">
      <c r="A192" s="127" t="str">
        <f>Inicio!$C$15&amp;Inicio!$C$20&amp;B192</f>
        <v>177</v>
      </c>
      <c r="B192" s="125">
        <v>177</v>
      </c>
      <c r="C192" s="124" t="str">
        <f t="shared" si="10"/>
        <v/>
      </c>
      <c r="L192" s="122" t="str">
        <f>VLOOKUP(O192,Códigos!A:B,2,0)&amp;P192&amp;M192</f>
        <v>875432Steve Zapata Gallego3</v>
      </c>
      <c r="M192" s="123">
        <f t="shared" si="9"/>
        <v>3</v>
      </c>
      <c r="N192" t="s">
        <v>109</v>
      </c>
      <c r="O192" t="s">
        <v>110</v>
      </c>
      <c r="P192" t="s">
        <v>213</v>
      </c>
      <c r="Q192" t="s">
        <v>467</v>
      </c>
    </row>
    <row r="193" spans="1:17" x14ac:dyDescent="0.35">
      <c r="A193" s="127" t="str">
        <f>Inicio!$C$15&amp;Inicio!$C$20&amp;B193</f>
        <v>178</v>
      </c>
      <c r="B193" s="125">
        <v>178</v>
      </c>
      <c r="C193" s="124" t="str">
        <f t="shared" si="10"/>
        <v/>
      </c>
      <c r="L193" s="122" t="str">
        <f>VLOOKUP(O193,Códigos!A:B,2,0)&amp;P193&amp;M193</f>
        <v>875432Steve Zapata Gallego4</v>
      </c>
      <c r="M193" s="123">
        <f t="shared" si="9"/>
        <v>4</v>
      </c>
      <c r="N193" t="s">
        <v>109</v>
      </c>
      <c r="O193" t="s">
        <v>110</v>
      </c>
      <c r="P193" t="s">
        <v>213</v>
      </c>
      <c r="Q193" t="s">
        <v>468</v>
      </c>
    </row>
    <row r="194" spans="1:17" x14ac:dyDescent="0.35">
      <c r="A194" s="127" t="str">
        <f>Inicio!$C$15&amp;Inicio!$C$20&amp;B194</f>
        <v>179</v>
      </c>
      <c r="B194" s="125">
        <v>179</v>
      </c>
      <c r="C194" s="124" t="str">
        <f t="shared" si="10"/>
        <v/>
      </c>
      <c r="L194" s="122" t="str">
        <f>VLOOKUP(O194,Códigos!A:B,2,0)&amp;P194&amp;M194</f>
        <v>875432Steve Zapata Gallego5</v>
      </c>
      <c r="M194" s="123">
        <f t="shared" si="9"/>
        <v>5</v>
      </c>
      <c r="N194" t="s">
        <v>109</v>
      </c>
      <c r="O194" t="s">
        <v>110</v>
      </c>
      <c r="P194" t="s">
        <v>213</v>
      </c>
      <c r="Q194" t="s">
        <v>272</v>
      </c>
    </row>
    <row r="195" spans="1:17" x14ac:dyDescent="0.35">
      <c r="A195" s="127" t="str">
        <f>Inicio!$C$15&amp;Inicio!$C$20&amp;B195</f>
        <v>180</v>
      </c>
      <c r="B195" s="125">
        <v>180</v>
      </c>
      <c r="C195" s="124" t="str">
        <f t="shared" si="10"/>
        <v/>
      </c>
      <c r="L195" s="122" t="str">
        <f>VLOOKUP(O195,Códigos!A:B,2,0)&amp;P195&amp;M195</f>
        <v>875432Steve Zapata Gallego6</v>
      </c>
      <c r="M195" s="123">
        <f t="shared" ref="M195:M258" si="11">+IF(P195=P194,M194+1,1)</f>
        <v>6</v>
      </c>
      <c r="N195" t="s">
        <v>109</v>
      </c>
      <c r="O195" t="s">
        <v>110</v>
      </c>
      <c r="P195" t="s">
        <v>213</v>
      </c>
      <c r="Q195" t="s">
        <v>215</v>
      </c>
    </row>
    <row r="196" spans="1:17" x14ac:dyDescent="0.35">
      <c r="A196" s="127" t="str">
        <f>Inicio!$C$15&amp;Inicio!$C$20&amp;B196</f>
        <v>181</v>
      </c>
      <c r="B196" s="125">
        <v>181</v>
      </c>
      <c r="C196" s="124" t="str">
        <f t="shared" si="10"/>
        <v/>
      </c>
      <c r="L196" s="122" t="str">
        <f>VLOOKUP(O196,Códigos!A:B,2,0)&amp;P196&amp;M196</f>
        <v>875432Steve Zapata Gallego7</v>
      </c>
      <c r="M196" s="123">
        <f t="shared" si="11"/>
        <v>7</v>
      </c>
      <c r="N196" t="s">
        <v>109</v>
      </c>
      <c r="O196" t="s">
        <v>110</v>
      </c>
      <c r="P196" t="s">
        <v>213</v>
      </c>
      <c r="Q196" t="s">
        <v>537</v>
      </c>
    </row>
    <row r="197" spans="1:17" x14ac:dyDescent="0.35">
      <c r="A197" s="127" t="str">
        <f>Inicio!$C$15&amp;Inicio!$C$20&amp;B197</f>
        <v>182</v>
      </c>
      <c r="B197" s="125">
        <v>182</v>
      </c>
      <c r="C197" s="124" t="str">
        <f t="shared" si="10"/>
        <v/>
      </c>
      <c r="L197" s="122" t="str">
        <f>VLOOKUP(O197,Códigos!A:B,2,0)&amp;P197&amp;M197</f>
        <v>875432Steve Zapata Gallego8</v>
      </c>
      <c r="M197" s="123">
        <f t="shared" si="11"/>
        <v>8</v>
      </c>
      <c r="N197" t="s">
        <v>109</v>
      </c>
      <c r="O197" t="s">
        <v>110</v>
      </c>
      <c r="P197" t="s">
        <v>213</v>
      </c>
      <c r="Q197" t="s">
        <v>258</v>
      </c>
    </row>
    <row r="198" spans="1:17" x14ac:dyDescent="0.35">
      <c r="A198" s="127" t="str">
        <f>Inicio!$C$15&amp;Inicio!$C$20&amp;B198</f>
        <v>183</v>
      </c>
      <c r="B198" s="125">
        <v>183</v>
      </c>
      <c r="C198" s="124" t="str">
        <f t="shared" si="10"/>
        <v/>
      </c>
      <c r="L198" s="122" t="str">
        <f>VLOOKUP(O198,Códigos!A:B,2,0)&amp;P198&amp;M198</f>
        <v>670945Diego Hernan Veiga Frazzetta1</v>
      </c>
      <c r="M198" s="123">
        <f t="shared" si="11"/>
        <v>1</v>
      </c>
      <c r="N198" t="s">
        <v>109</v>
      </c>
      <c r="O198" t="s">
        <v>112</v>
      </c>
      <c r="P198" t="s">
        <v>216</v>
      </c>
      <c r="Q198" t="s">
        <v>539</v>
      </c>
    </row>
    <row r="199" spans="1:17" x14ac:dyDescent="0.35">
      <c r="A199" s="127" t="str">
        <f>Inicio!$C$15&amp;Inicio!$C$20&amp;B199</f>
        <v>184</v>
      </c>
      <c r="B199" s="125">
        <v>184</v>
      </c>
      <c r="C199" s="124" t="str">
        <f t="shared" si="10"/>
        <v/>
      </c>
      <c r="L199" s="122" t="str">
        <f>VLOOKUP(O199,Códigos!A:B,2,0)&amp;P199&amp;M199</f>
        <v>670945Diego Hernan Veiga Frazzetta2</v>
      </c>
      <c r="M199" s="123">
        <f t="shared" si="11"/>
        <v>2</v>
      </c>
      <c r="N199" t="s">
        <v>109</v>
      </c>
      <c r="O199" t="s">
        <v>112</v>
      </c>
      <c r="P199" t="s">
        <v>216</v>
      </c>
      <c r="Q199" t="s">
        <v>330</v>
      </c>
    </row>
    <row r="200" spans="1:17" x14ac:dyDescent="0.35">
      <c r="A200" s="127" t="str">
        <f>Inicio!$C$15&amp;Inicio!$C$20&amp;B200</f>
        <v>185</v>
      </c>
      <c r="B200" s="125">
        <v>185</v>
      </c>
      <c r="C200" s="124" t="str">
        <f t="shared" si="10"/>
        <v/>
      </c>
      <c r="L200" s="122" t="str">
        <f>VLOOKUP(O200,Códigos!A:B,2,0)&amp;P200&amp;M200</f>
        <v>670945Diego Hernan Veiga Frazzetta3</v>
      </c>
      <c r="M200" s="123">
        <f t="shared" si="11"/>
        <v>3</v>
      </c>
      <c r="N200" t="s">
        <v>109</v>
      </c>
      <c r="O200" t="s">
        <v>112</v>
      </c>
      <c r="P200" t="s">
        <v>216</v>
      </c>
      <c r="Q200" t="s">
        <v>438</v>
      </c>
    </row>
    <row r="201" spans="1:17" x14ac:dyDescent="0.35">
      <c r="A201" s="127" t="str">
        <f>Inicio!$C$15&amp;Inicio!$C$20&amp;B201</f>
        <v>186</v>
      </c>
      <c r="B201" s="125">
        <v>186</v>
      </c>
      <c r="C201" s="124" t="str">
        <f t="shared" si="10"/>
        <v/>
      </c>
      <c r="L201" s="122" t="str">
        <f>VLOOKUP(O201,Códigos!A:B,2,0)&amp;P201&amp;M201</f>
        <v>670945Juan Pablo Castrillon valencia1</v>
      </c>
      <c r="M201" s="123">
        <f t="shared" si="11"/>
        <v>1</v>
      </c>
      <c r="N201" t="s">
        <v>109</v>
      </c>
      <c r="O201" t="s">
        <v>112</v>
      </c>
      <c r="P201" t="s">
        <v>331</v>
      </c>
      <c r="Q201" t="s">
        <v>541</v>
      </c>
    </row>
    <row r="202" spans="1:17" x14ac:dyDescent="0.35">
      <c r="A202" s="127" t="str">
        <f>Inicio!$C$15&amp;Inicio!$C$20&amp;B202</f>
        <v>187</v>
      </c>
      <c r="B202" s="125">
        <v>187</v>
      </c>
      <c r="C202" s="124" t="str">
        <f t="shared" si="10"/>
        <v/>
      </c>
      <c r="L202" s="122" t="str">
        <f>VLOOKUP(O202,Códigos!A:B,2,0)&amp;P202&amp;M202</f>
        <v>670945Juan Pablo Castrillon valencia2</v>
      </c>
      <c r="M202" s="123">
        <f t="shared" si="11"/>
        <v>2</v>
      </c>
      <c r="N202" t="s">
        <v>109</v>
      </c>
      <c r="O202" t="s">
        <v>112</v>
      </c>
      <c r="P202" t="s">
        <v>331</v>
      </c>
      <c r="Q202" t="s">
        <v>437</v>
      </c>
    </row>
    <row r="203" spans="1:17" x14ac:dyDescent="0.35">
      <c r="A203" s="127" t="str">
        <f>Inicio!$C$15&amp;Inicio!$C$20&amp;B203</f>
        <v>188</v>
      </c>
      <c r="B203" s="125">
        <v>188</v>
      </c>
      <c r="C203" s="124" t="str">
        <f t="shared" si="10"/>
        <v/>
      </c>
      <c r="L203" s="122" t="str">
        <f>VLOOKUP(O203,Códigos!A:B,2,0)&amp;P203&amp;M203</f>
        <v>670945Juan Pablo Castrillon valencia3</v>
      </c>
      <c r="M203" s="123">
        <f t="shared" si="11"/>
        <v>3</v>
      </c>
      <c r="N203" t="s">
        <v>109</v>
      </c>
      <c r="O203" t="s">
        <v>112</v>
      </c>
      <c r="P203" t="s">
        <v>331</v>
      </c>
      <c r="Q203" t="s">
        <v>540</v>
      </c>
    </row>
    <row r="204" spans="1:17" x14ac:dyDescent="0.35">
      <c r="A204" s="127" t="str">
        <f>Inicio!$C$15&amp;Inicio!$C$20&amp;B204</f>
        <v>189</v>
      </c>
      <c r="B204" s="125">
        <v>189</v>
      </c>
      <c r="C204" s="124" t="str">
        <f t="shared" si="10"/>
        <v/>
      </c>
      <c r="L204" s="122" t="str">
        <f>VLOOKUP(O204,Códigos!A:B,2,0)&amp;P204&amp;M204</f>
        <v>670945Juan Pablo Castrillon valencia4</v>
      </c>
      <c r="M204" s="123">
        <f t="shared" si="11"/>
        <v>4</v>
      </c>
      <c r="N204" t="s">
        <v>109</v>
      </c>
      <c r="O204" t="s">
        <v>112</v>
      </c>
      <c r="P204" t="s">
        <v>331</v>
      </c>
      <c r="Q204" t="s">
        <v>469</v>
      </c>
    </row>
    <row r="205" spans="1:17" x14ac:dyDescent="0.35">
      <c r="A205" s="127" t="str">
        <f>Inicio!$C$15&amp;Inicio!$C$20&amp;B205</f>
        <v>190</v>
      </c>
      <c r="B205" s="125">
        <v>190</v>
      </c>
      <c r="C205" s="124" t="str">
        <f t="shared" si="10"/>
        <v/>
      </c>
      <c r="L205" s="122" t="str">
        <f>VLOOKUP(O205,Códigos!A:B,2,0)&amp;P205&amp;M205</f>
        <v>670877Jaime Crespo Cobos1</v>
      </c>
      <c r="M205" s="123">
        <f t="shared" si="11"/>
        <v>1</v>
      </c>
      <c r="N205" t="s">
        <v>109</v>
      </c>
      <c r="O205" t="s">
        <v>114</v>
      </c>
      <c r="P205" t="s">
        <v>217</v>
      </c>
      <c r="Q205" t="s">
        <v>543</v>
      </c>
    </row>
    <row r="206" spans="1:17" x14ac:dyDescent="0.35">
      <c r="A206" s="127" t="str">
        <f>Inicio!$C$15&amp;Inicio!$C$20&amp;B206</f>
        <v>191</v>
      </c>
      <c r="B206" s="125">
        <v>191</v>
      </c>
      <c r="C206" s="124" t="str">
        <f t="shared" si="10"/>
        <v/>
      </c>
      <c r="L206" s="122" t="str">
        <f>VLOOKUP(O206,Códigos!A:B,2,0)&amp;P206&amp;M206</f>
        <v>670877Jaime Crespo Cobos2</v>
      </c>
      <c r="M206" s="123">
        <f t="shared" si="11"/>
        <v>2</v>
      </c>
      <c r="N206" t="s">
        <v>109</v>
      </c>
      <c r="O206" t="s">
        <v>114</v>
      </c>
      <c r="P206" t="s">
        <v>217</v>
      </c>
      <c r="Q206" t="s">
        <v>344</v>
      </c>
    </row>
    <row r="207" spans="1:17" x14ac:dyDescent="0.35">
      <c r="A207" s="127" t="str">
        <f>Inicio!$C$15&amp;Inicio!$C$20&amp;B207</f>
        <v>192</v>
      </c>
      <c r="B207" s="125">
        <v>192</v>
      </c>
      <c r="C207" s="124" t="str">
        <f t="shared" si="10"/>
        <v/>
      </c>
      <c r="L207" s="122" t="str">
        <f>VLOOKUP(O207,Códigos!A:B,2,0)&amp;P207&amp;M207</f>
        <v>670877Jaime Crespo Cobos3</v>
      </c>
      <c r="M207" s="123">
        <f t="shared" si="11"/>
        <v>3</v>
      </c>
      <c r="N207" t="s">
        <v>109</v>
      </c>
      <c r="O207" t="s">
        <v>114</v>
      </c>
      <c r="P207" t="s">
        <v>217</v>
      </c>
      <c r="Q207" t="s">
        <v>542</v>
      </c>
    </row>
    <row r="208" spans="1:17" x14ac:dyDescent="0.35">
      <c r="A208" s="127" t="str">
        <f>Inicio!$C$15&amp;Inicio!$C$20&amp;B208</f>
        <v>193</v>
      </c>
      <c r="B208" s="125">
        <v>193</v>
      </c>
      <c r="C208" s="124" t="str">
        <f t="shared" si="10"/>
        <v/>
      </c>
      <c r="L208" s="122" t="str">
        <f>VLOOKUP(O208,Códigos!A:B,2,0)&amp;P208&amp;M208</f>
        <v>670877Jaime Crespo Cobos4</v>
      </c>
      <c r="M208" s="123">
        <f t="shared" si="11"/>
        <v>4</v>
      </c>
      <c r="N208" t="s">
        <v>109</v>
      </c>
      <c r="O208" t="s">
        <v>114</v>
      </c>
      <c r="P208" t="s">
        <v>217</v>
      </c>
      <c r="Q208" t="s">
        <v>440</v>
      </c>
    </row>
    <row r="209" spans="1:17" x14ac:dyDescent="0.35">
      <c r="A209" s="127" t="str">
        <f>Inicio!$C$15&amp;Inicio!$C$20&amp;B209</f>
        <v>194</v>
      </c>
      <c r="B209" s="125">
        <v>194</v>
      </c>
      <c r="C209" s="124" t="str">
        <f t="shared" ref="C209:C272" si="12">IFERROR(VLOOKUP($A209,$L:$Q,6,0),"")</f>
        <v/>
      </c>
      <c r="L209" s="122" t="str">
        <f>VLOOKUP(O209,Códigos!A:B,2,0)&amp;P209&amp;M209</f>
        <v>670877Jaime Crespo Cobos5</v>
      </c>
      <c r="M209" s="123">
        <f t="shared" si="11"/>
        <v>5</v>
      </c>
      <c r="N209" t="s">
        <v>109</v>
      </c>
      <c r="O209" t="s">
        <v>114</v>
      </c>
      <c r="P209" t="s">
        <v>217</v>
      </c>
      <c r="Q209" t="s">
        <v>332</v>
      </c>
    </row>
    <row r="210" spans="1:17" x14ac:dyDescent="0.35">
      <c r="A210" s="127" t="str">
        <f>Inicio!$C$15&amp;Inicio!$C$20&amp;B210</f>
        <v>195</v>
      </c>
      <c r="B210" s="125">
        <v>195</v>
      </c>
      <c r="C210" s="124" t="str">
        <f t="shared" si="12"/>
        <v/>
      </c>
      <c r="L210" s="122" t="str">
        <f>VLOOKUP(O210,Códigos!A:B,2,0)&amp;P210&amp;M210</f>
        <v>670877Jaime Crespo Cobos6</v>
      </c>
      <c r="M210" s="123">
        <f t="shared" si="11"/>
        <v>6</v>
      </c>
      <c r="N210" t="s">
        <v>109</v>
      </c>
      <c r="O210" t="s">
        <v>114</v>
      </c>
      <c r="P210" t="s">
        <v>217</v>
      </c>
      <c r="Q210" t="s">
        <v>439</v>
      </c>
    </row>
    <row r="211" spans="1:17" x14ac:dyDescent="0.35">
      <c r="A211" s="127" t="str">
        <f>Inicio!$C$15&amp;Inicio!$C$20&amp;B211</f>
        <v>196</v>
      </c>
      <c r="B211" s="125">
        <v>196</v>
      </c>
      <c r="C211" s="124" t="str">
        <f t="shared" si="12"/>
        <v/>
      </c>
      <c r="L211" s="122" t="str">
        <f>VLOOKUP(O211,Códigos!A:B,2,0)&amp;P211&amp;M211</f>
        <v>670877Jaime Crespo Cobos7</v>
      </c>
      <c r="M211" s="123">
        <f t="shared" si="11"/>
        <v>7</v>
      </c>
      <c r="N211" t="s">
        <v>109</v>
      </c>
      <c r="O211" t="s">
        <v>114</v>
      </c>
      <c r="P211" t="s">
        <v>217</v>
      </c>
      <c r="Q211" t="s">
        <v>273</v>
      </c>
    </row>
    <row r="212" spans="1:17" x14ac:dyDescent="0.35">
      <c r="A212" s="127" t="str">
        <f>Inicio!$C$15&amp;Inicio!$C$20&amp;B212</f>
        <v>197</v>
      </c>
      <c r="B212" s="125">
        <v>197</v>
      </c>
      <c r="C212" s="124" t="str">
        <f t="shared" si="12"/>
        <v/>
      </c>
      <c r="L212" s="122" t="str">
        <f>VLOOKUP(O212,Códigos!A:B,2,0)&amp;P212&amp;M212</f>
        <v>425672Alexandra Sanchez San Juan1</v>
      </c>
      <c r="M212" s="123">
        <f t="shared" si="11"/>
        <v>1</v>
      </c>
      <c r="N212" t="s">
        <v>109</v>
      </c>
      <c r="O212" t="s">
        <v>419</v>
      </c>
      <c r="P212" t="s">
        <v>567</v>
      </c>
      <c r="Q212" t="s">
        <v>470</v>
      </c>
    </row>
    <row r="213" spans="1:17" x14ac:dyDescent="0.35">
      <c r="A213" s="127" t="str">
        <f>Inicio!$C$15&amp;Inicio!$C$20&amp;B213</f>
        <v>198</v>
      </c>
      <c r="B213" s="125">
        <v>198</v>
      </c>
      <c r="C213" s="124" t="str">
        <f t="shared" si="12"/>
        <v/>
      </c>
      <c r="L213" s="122" t="str">
        <f>VLOOKUP(O213,Códigos!A:B,2,0)&amp;P213&amp;M213</f>
        <v>425672Alexandra Sanchez San Juan2</v>
      </c>
      <c r="M213" s="123">
        <f t="shared" si="11"/>
        <v>2</v>
      </c>
      <c r="N213" t="s">
        <v>109</v>
      </c>
      <c r="O213" t="s">
        <v>419</v>
      </c>
      <c r="P213" t="s">
        <v>567</v>
      </c>
      <c r="Q213" t="s">
        <v>568</v>
      </c>
    </row>
    <row r="214" spans="1:17" x14ac:dyDescent="0.35">
      <c r="A214" s="127" t="str">
        <f>Inicio!$C$15&amp;Inicio!$C$20&amp;B214</f>
        <v>199</v>
      </c>
      <c r="B214" s="125">
        <v>199</v>
      </c>
      <c r="C214" s="124" t="str">
        <f t="shared" si="12"/>
        <v/>
      </c>
      <c r="L214" s="122" t="str">
        <f>VLOOKUP(O214,Códigos!A:B,2,0)&amp;P214&amp;M214</f>
        <v>425672Claudia Gurreonero Diaz1</v>
      </c>
      <c r="M214" s="123">
        <f t="shared" si="11"/>
        <v>1</v>
      </c>
      <c r="N214" t="s">
        <v>109</v>
      </c>
      <c r="O214" t="s">
        <v>419</v>
      </c>
      <c r="P214" t="s">
        <v>306</v>
      </c>
      <c r="Q214" t="s">
        <v>569</v>
      </c>
    </row>
    <row r="215" spans="1:17" x14ac:dyDescent="0.35">
      <c r="A215" s="127" t="str">
        <f>Inicio!$C$15&amp;Inicio!$C$20&amp;B215</f>
        <v>200</v>
      </c>
      <c r="B215" s="125">
        <v>200</v>
      </c>
      <c r="C215" s="124" t="str">
        <f t="shared" si="12"/>
        <v/>
      </c>
      <c r="L215" s="122" t="str">
        <f>VLOOKUP(O215,Códigos!A:B,2,0)&amp;P215&amp;M215</f>
        <v>425672Claudia Gurreonero Diaz2</v>
      </c>
      <c r="M215" s="123">
        <f t="shared" si="11"/>
        <v>2</v>
      </c>
      <c r="N215" t="s">
        <v>109</v>
      </c>
      <c r="O215" t="s">
        <v>419</v>
      </c>
      <c r="P215" t="s">
        <v>306</v>
      </c>
      <c r="Q215" t="s">
        <v>447</v>
      </c>
    </row>
    <row r="216" spans="1:17" x14ac:dyDescent="0.35">
      <c r="A216" s="127" t="str">
        <f>Inicio!$C$15&amp;Inicio!$C$20&amp;B216</f>
        <v>201</v>
      </c>
      <c r="B216" s="125">
        <v>201</v>
      </c>
      <c r="C216" s="124" t="str">
        <f t="shared" si="12"/>
        <v/>
      </c>
      <c r="L216" s="122" t="str">
        <f>VLOOKUP(O216,Códigos!A:B,2,0)&amp;P216&amp;M216</f>
        <v>425672Claudia Gurreonero Diaz3</v>
      </c>
      <c r="M216" s="123">
        <f t="shared" si="11"/>
        <v>3</v>
      </c>
      <c r="N216" t="s">
        <v>109</v>
      </c>
      <c r="O216" t="s">
        <v>419</v>
      </c>
      <c r="P216" t="s">
        <v>306</v>
      </c>
      <c r="Q216" t="s">
        <v>570</v>
      </c>
    </row>
    <row r="217" spans="1:17" x14ac:dyDescent="0.35">
      <c r="A217" s="127" t="str">
        <f>Inicio!$C$15&amp;Inicio!$C$20&amp;B217</f>
        <v>202</v>
      </c>
      <c r="B217" s="125">
        <v>202</v>
      </c>
      <c r="C217" s="124" t="str">
        <f t="shared" si="12"/>
        <v/>
      </c>
      <c r="L217" s="122" t="str">
        <f>VLOOKUP(O217,Códigos!A:B,2,0)&amp;P217&amp;M217</f>
        <v>425672Claudia Gurreonero Diaz4</v>
      </c>
      <c r="M217" s="123">
        <f t="shared" si="11"/>
        <v>4</v>
      </c>
      <c r="N217" t="s">
        <v>109</v>
      </c>
      <c r="O217" t="s">
        <v>419</v>
      </c>
      <c r="P217" t="s">
        <v>306</v>
      </c>
      <c r="Q217" t="s">
        <v>446</v>
      </c>
    </row>
    <row r="218" spans="1:17" x14ac:dyDescent="0.35">
      <c r="A218" s="127" t="str">
        <f>Inicio!$C$15&amp;Inicio!$C$20&amp;B218</f>
        <v>203</v>
      </c>
      <c r="B218" s="125">
        <v>203</v>
      </c>
      <c r="C218" s="124" t="str">
        <f t="shared" si="12"/>
        <v/>
      </c>
      <c r="L218" s="122" t="str">
        <f>VLOOKUP(O218,Códigos!A:B,2,0)&amp;P218&amp;M218</f>
        <v>458721Juan Manuel Moreno Martinez1</v>
      </c>
      <c r="M218" s="123">
        <f t="shared" si="11"/>
        <v>1</v>
      </c>
      <c r="N218" t="s">
        <v>125</v>
      </c>
      <c r="O218" t="s">
        <v>128</v>
      </c>
      <c r="P218" t="s">
        <v>155</v>
      </c>
      <c r="Q218" t="s">
        <v>471</v>
      </c>
    </row>
    <row r="219" spans="1:17" x14ac:dyDescent="0.35">
      <c r="A219" s="127" t="str">
        <f>Inicio!$C$15&amp;Inicio!$C$20&amp;B219</f>
        <v>204</v>
      </c>
      <c r="B219" s="125">
        <v>204</v>
      </c>
      <c r="C219" s="124" t="str">
        <f t="shared" si="12"/>
        <v/>
      </c>
      <c r="L219" s="122" t="str">
        <f>VLOOKUP(O219,Códigos!A:B,2,0)&amp;P219&amp;M219</f>
        <v>458721Juan Manuel Moreno Martinez2</v>
      </c>
      <c r="M219" s="123">
        <f t="shared" si="11"/>
        <v>2</v>
      </c>
      <c r="N219" t="s">
        <v>125</v>
      </c>
      <c r="O219" t="s">
        <v>128</v>
      </c>
      <c r="P219" t="s">
        <v>155</v>
      </c>
      <c r="Q219" t="s">
        <v>334</v>
      </c>
    </row>
    <row r="220" spans="1:17" x14ac:dyDescent="0.35">
      <c r="A220" s="127" t="str">
        <f>Inicio!$C$15&amp;Inicio!$C$20&amp;B220</f>
        <v>205</v>
      </c>
      <c r="B220" s="125">
        <v>205</v>
      </c>
      <c r="C220" s="124" t="str">
        <f t="shared" si="12"/>
        <v/>
      </c>
      <c r="L220" s="122" t="str">
        <f>VLOOKUP(O220,Códigos!A:B,2,0)&amp;P220&amp;M220</f>
        <v>458721Juan Manuel Moreno Martinez3</v>
      </c>
      <c r="M220" s="123">
        <f t="shared" si="11"/>
        <v>3</v>
      </c>
      <c r="N220" t="s">
        <v>125</v>
      </c>
      <c r="O220" t="s">
        <v>128</v>
      </c>
      <c r="P220" t="s">
        <v>155</v>
      </c>
      <c r="Q220" t="s">
        <v>429</v>
      </c>
    </row>
    <row r="221" spans="1:17" x14ac:dyDescent="0.35">
      <c r="A221" s="127" t="str">
        <f>Inicio!$C$15&amp;Inicio!$C$20&amp;B221</f>
        <v>206</v>
      </c>
      <c r="B221" s="125">
        <v>206</v>
      </c>
      <c r="C221" s="124" t="str">
        <f t="shared" si="12"/>
        <v/>
      </c>
      <c r="L221" s="122" t="str">
        <f>VLOOKUP(O221,Códigos!A:B,2,0)&amp;P221&amp;M221</f>
        <v>458721Juan Manuel Moreno Martinez4</v>
      </c>
      <c r="M221" s="123">
        <f t="shared" si="11"/>
        <v>4</v>
      </c>
      <c r="N221" t="s">
        <v>125</v>
      </c>
      <c r="O221" t="s">
        <v>128</v>
      </c>
      <c r="P221" t="s">
        <v>155</v>
      </c>
      <c r="Q221" t="s">
        <v>489</v>
      </c>
    </row>
    <row r="222" spans="1:17" x14ac:dyDescent="0.35">
      <c r="A222" s="127" t="str">
        <f>Inicio!$C$15&amp;Inicio!$C$20&amp;B222</f>
        <v>207</v>
      </c>
      <c r="B222" s="125">
        <v>207</v>
      </c>
      <c r="C222" s="124" t="str">
        <f t="shared" si="12"/>
        <v/>
      </c>
      <c r="L222" s="122" t="str">
        <f>VLOOKUP(O222,Códigos!A:B,2,0)&amp;P222&amp;M222</f>
        <v>458721Juan Manuel Moreno Martinez5</v>
      </c>
      <c r="M222" s="123">
        <f t="shared" si="11"/>
        <v>5</v>
      </c>
      <c r="N222" t="s">
        <v>125</v>
      </c>
      <c r="O222" t="s">
        <v>128</v>
      </c>
      <c r="P222" t="s">
        <v>155</v>
      </c>
      <c r="Q222" t="s">
        <v>491</v>
      </c>
    </row>
    <row r="223" spans="1:17" x14ac:dyDescent="0.35">
      <c r="A223" s="127" t="str">
        <f>Inicio!$C$15&amp;Inicio!$C$20&amp;B223</f>
        <v>208</v>
      </c>
      <c r="B223" s="125">
        <v>208</v>
      </c>
      <c r="C223" s="124" t="str">
        <f t="shared" si="12"/>
        <v/>
      </c>
      <c r="L223" s="122" t="str">
        <f>VLOOKUP(O223,Códigos!A:B,2,0)&amp;P223&amp;M223</f>
        <v>458721Juan Manuel Moreno Martinez6</v>
      </c>
      <c r="M223" s="123">
        <f t="shared" si="11"/>
        <v>6</v>
      </c>
      <c r="N223" t="s">
        <v>125</v>
      </c>
      <c r="O223" t="s">
        <v>128</v>
      </c>
      <c r="P223" t="s">
        <v>155</v>
      </c>
      <c r="Q223" t="s">
        <v>490</v>
      </c>
    </row>
    <row r="224" spans="1:17" x14ac:dyDescent="0.35">
      <c r="A224" s="127" t="str">
        <f>Inicio!$C$15&amp;Inicio!$C$20&amp;B224</f>
        <v>209</v>
      </c>
      <c r="B224" s="125">
        <v>209</v>
      </c>
      <c r="C224" s="124" t="str">
        <f t="shared" si="12"/>
        <v/>
      </c>
      <c r="L224" s="122" t="str">
        <f>VLOOKUP(O224,Códigos!A:B,2,0)&amp;P224&amp;M224</f>
        <v>458721Loris Stipulante1</v>
      </c>
      <c r="M224" s="123">
        <f t="shared" si="11"/>
        <v>1</v>
      </c>
      <c r="N224" t="s">
        <v>125</v>
      </c>
      <c r="O224" t="s">
        <v>128</v>
      </c>
      <c r="P224" t="s">
        <v>147</v>
      </c>
      <c r="Q224" t="s">
        <v>487</v>
      </c>
    </row>
    <row r="225" spans="1:17" x14ac:dyDescent="0.35">
      <c r="A225" s="127" t="str">
        <f>Inicio!$C$15&amp;Inicio!$C$20&amp;B225</f>
        <v>210</v>
      </c>
      <c r="B225" s="125">
        <v>210</v>
      </c>
      <c r="C225" s="124" t="str">
        <f t="shared" si="12"/>
        <v/>
      </c>
      <c r="L225" s="122" t="str">
        <f>VLOOKUP(O225,Códigos!A:B,2,0)&amp;P225&amp;M225</f>
        <v>458721Loris Stipulante2</v>
      </c>
      <c r="M225" s="123">
        <f t="shared" si="11"/>
        <v>2</v>
      </c>
      <c r="N225" t="s">
        <v>125</v>
      </c>
      <c r="O225" t="s">
        <v>128</v>
      </c>
      <c r="P225" t="s">
        <v>147</v>
      </c>
      <c r="Q225" t="s">
        <v>150</v>
      </c>
    </row>
    <row r="226" spans="1:17" x14ac:dyDescent="0.35">
      <c r="A226" s="127" t="str">
        <f>Inicio!$C$15&amp;Inicio!$C$20&amp;B226</f>
        <v>211</v>
      </c>
      <c r="B226" s="125">
        <v>211</v>
      </c>
      <c r="C226" s="124" t="str">
        <f t="shared" si="12"/>
        <v/>
      </c>
      <c r="L226" s="122" t="str">
        <f>VLOOKUP(O226,Códigos!A:B,2,0)&amp;P226&amp;M226</f>
        <v>458721Loris Stipulante3</v>
      </c>
      <c r="M226" s="123">
        <f t="shared" si="11"/>
        <v>3</v>
      </c>
      <c r="N226" t="s">
        <v>125</v>
      </c>
      <c r="O226" t="s">
        <v>128</v>
      </c>
      <c r="P226" t="s">
        <v>147</v>
      </c>
      <c r="Q226" t="s">
        <v>333</v>
      </c>
    </row>
    <row r="227" spans="1:17" x14ac:dyDescent="0.35">
      <c r="A227" s="127" t="str">
        <f>Inicio!$C$15&amp;Inicio!$C$20&amp;B227</f>
        <v>212</v>
      </c>
      <c r="B227" s="125">
        <v>212</v>
      </c>
      <c r="C227" s="124" t="str">
        <f t="shared" si="12"/>
        <v/>
      </c>
      <c r="L227" s="122" t="str">
        <f>VLOOKUP(O227,Códigos!A:B,2,0)&amp;P227&amp;M227</f>
        <v>458721Loris Stipulante4</v>
      </c>
      <c r="M227" s="123">
        <f t="shared" si="11"/>
        <v>4</v>
      </c>
      <c r="N227" t="s">
        <v>125</v>
      </c>
      <c r="O227" t="s">
        <v>128</v>
      </c>
      <c r="P227" t="s">
        <v>147</v>
      </c>
      <c r="Q227" t="s">
        <v>426</v>
      </c>
    </row>
    <row r="228" spans="1:17" x14ac:dyDescent="0.35">
      <c r="A228" s="127" t="str">
        <f>Inicio!$C$15&amp;Inicio!$C$20&amp;B228</f>
        <v>213</v>
      </c>
      <c r="B228" s="125">
        <v>213</v>
      </c>
      <c r="C228" s="124" t="str">
        <f t="shared" si="12"/>
        <v/>
      </c>
      <c r="L228" s="122" t="str">
        <f>VLOOKUP(O228,Códigos!A:B,2,0)&amp;P228&amp;M228</f>
        <v>458721Loris Stipulante5</v>
      </c>
      <c r="M228" s="123">
        <f t="shared" si="11"/>
        <v>5</v>
      </c>
      <c r="N228" t="s">
        <v>125</v>
      </c>
      <c r="O228" t="s">
        <v>128</v>
      </c>
      <c r="P228" t="s">
        <v>147</v>
      </c>
      <c r="Q228" t="s">
        <v>488</v>
      </c>
    </row>
    <row r="229" spans="1:17" x14ac:dyDescent="0.35">
      <c r="A229" s="127" t="str">
        <f>Inicio!$C$15&amp;Inicio!$C$20&amp;B229</f>
        <v>214</v>
      </c>
      <c r="B229" s="125">
        <v>214</v>
      </c>
      <c r="C229" s="124" t="str">
        <f t="shared" si="12"/>
        <v/>
      </c>
      <c r="L229" s="122" t="str">
        <f>VLOOKUP(O229,Códigos!A:B,2,0)&amp;P229&amp;M229</f>
        <v>458721Loris Stipulante6</v>
      </c>
      <c r="M229" s="123">
        <f t="shared" si="11"/>
        <v>6</v>
      </c>
      <c r="N229" t="s">
        <v>125</v>
      </c>
      <c r="O229" t="s">
        <v>128</v>
      </c>
      <c r="P229" t="s">
        <v>147</v>
      </c>
      <c r="Q229" t="s">
        <v>387</v>
      </c>
    </row>
    <row r="230" spans="1:17" x14ac:dyDescent="0.35">
      <c r="A230" s="127" t="str">
        <f>Inicio!$C$15&amp;Inicio!$C$20&amp;B230</f>
        <v>215</v>
      </c>
      <c r="B230" s="125">
        <v>215</v>
      </c>
      <c r="C230" s="124" t="str">
        <f t="shared" si="12"/>
        <v/>
      </c>
      <c r="L230" s="122" t="str">
        <f>VLOOKUP(O230,Códigos!A:B,2,0)&amp;P230&amp;M230</f>
        <v>458721Loris Stipulante7</v>
      </c>
      <c r="M230" s="123">
        <f t="shared" si="11"/>
        <v>7</v>
      </c>
      <c r="N230" t="s">
        <v>125</v>
      </c>
      <c r="O230" t="s">
        <v>128</v>
      </c>
      <c r="P230" t="s">
        <v>147</v>
      </c>
      <c r="Q230" t="s">
        <v>427</v>
      </c>
    </row>
    <row r="231" spans="1:17" x14ac:dyDescent="0.35">
      <c r="A231" s="127" t="str">
        <f>Inicio!$C$15&amp;Inicio!$C$20&amp;B231</f>
        <v>216</v>
      </c>
      <c r="B231" s="125">
        <v>216</v>
      </c>
      <c r="C231" s="124" t="str">
        <f t="shared" si="12"/>
        <v/>
      </c>
      <c r="L231" s="122" t="str">
        <f>VLOOKUP(O231,Códigos!A:B,2,0)&amp;P231&amp;M231</f>
        <v>458721Loris Stipulante8</v>
      </c>
      <c r="M231" s="123">
        <f t="shared" si="11"/>
        <v>8</v>
      </c>
      <c r="N231" t="s">
        <v>125</v>
      </c>
      <c r="O231" t="s">
        <v>128</v>
      </c>
      <c r="P231" t="s">
        <v>147</v>
      </c>
      <c r="Q231" t="s">
        <v>472</v>
      </c>
    </row>
    <row r="232" spans="1:17" x14ac:dyDescent="0.35">
      <c r="A232" s="127" t="str">
        <f>Inicio!$C$15&amp;Inicio!$C$20&amp;B232</f>
        <v>217</v>
      </c>
      <c r="B232" s="125">
        <v>217</v>
      </c>
      <c r="C232" s="124" t="str">
        <f t="shared" si="12"/>
        <v/>
      </c>
      <c r="L232" s="122" t="str">
        <f>VLOOKUP(O232,Códigos!A:B,2,0)&amp;P232&amp;M232</f>
        <v>458721Valentina Mari Moriondo1</v>
      </c>
      <c r="M232" s="123">
        <f t="shared" si="11"/>
        <v>1</v>
      </c>
      <c r="N232" t="s">
        <v>125</v>
      </c>
      <c r="O232" t="s">
        <v>128</v>
      </c>
      <c r="P232" t="s">
        <v>154</v>
      </c>
      <c r="Q232" t="s">
        <v>153</v>
      </c>
    </row>
    <row r="233" spans="1:17" x14ac:dyDescent="0.35">
      <c r="A233" s="127" t="str">
        <f>Inicio!$C$15&amp;Inicio!$C$20&amp;B233</f>
        <v>218</v>
      </c>
      <c r="B233" s="125">
        <v>218</v>
      </c>
      <c r="C233" s="124" t="str">
        <f t="shared" si="12"/>
        <v/>
      </c>
      <c r="L233" s="122" t="str">
        <f>VLOOKUP(O233,Códigos!A:B,2,0)&amp;P233&amp;M233</f>
        <v>458721Valentina Mari Moriondo2</v>
      </c>
      <c r="M233" s="123">
        <f t="shared" si="11"/>
        <v>2</v>
      </c>
      <c r="N233" t="s">
        <v>125</v>
      </c>
      <c r="O233" t="s">
        <v>128</v>
      </c>
      <c r="P233" t="s">
        <v>154</v>
      </c>
      <c r="Q233" t="s">
        <v>473</v>
      </c>
    </row>
    <row r="234" spans="1:17" x14ac:dyDescent="0.35">
      <c r="A234" s="127" t="str">
        <f>Inicio!$C$15&amp;Inicio!$C$20&amp;B234</f>
        <v>219</v>
      </c>
      <c r="B234" s="125">
        <v>219</v>
      </c>
      <c r="C234" s="124" t="str">
        <f t="shared" si="12"/>
        <v/>
      </c>
      <c r="L234" s="122" t="str">
        <f>VLOOKUP(O234,Códigos!A:B,2,0)&amp;P234&amp;M234</f>
        <v>458721Valentina Mari Moriondo3</v>
      </c>
      <c r="M234" s="123">
        <f t="shared" si="11"/>
        <v>3</v>
      </c>
      <c r="N234" t="s">
        <v>125</v>
      </c>
      <c r="O234" t="s">
        <v>128</v>
      </c>
      <c r="P234" t="s">
        <v>154</v>
      </c>
      <c r="Q234" t="s">
        <v>156</v>
      </c>
    </row>
    <row r="235" spans="1:17" x14ac:dyDescent="0.35">
      <c r="A235" s="127" t="str">
        <f>Inicio!$C$15&amp;Inicio!$C$20&amp;B235</f>
        <v>220</v>
      </c>
      <c r="B235" s="125">
        <v>220</v>
      </c>
      <c r="C235" s="124" t="str">
        <f t="shared" si="12"/>
        <v/>
      </c>
      <c r="L235" s="122" t="str">
        <f>VLOOKUP(O235,Códigos!A:B,2,0)&amp;P235&amp;M235</f>
        <v>458721Valentina Mari Moriondo4</v>
      </c>
      <c r="M235" s="123">
        <f t="shared" si="11"/>
        <v>4</v>
      </c>
      <c r="N235" t="s">
        <v>125</v>
      </c>
      <c r="O235" t="s">
        <v>128</v>
      </c>
      <c r="P235" t="s">
        <v>154</v>
      </c>
      <c r="Q235" t="s">
        <v>339</v>
      </c>
    </row>
    <row r="236" spans="1:17" x14ac:dyDescent="0.35">
      <c r="A236" s="127" t="str">
        <f>Inicio!$C$15&amp;Inicio!$C$20&amp;B236</f>
        <v>221</v>
      </c>
      <c r="B236" s="125">
        <v>221</v>
      </c>
      <c r="C236" s="124" t="str">
        <f t="shared" si="12"/>
        <v/>
      </c>
      <c r="L236" s="122" t="str">
        <f>VLOOKUP(O236,Códigos!A:B,2,0)&amp;P236&amp;M236</f>
        <v>458721Valentina Mari Moriondo5</v>
      </c>
      <c r="M236" s="123">
        <f t="shared" si="11"/>
        <v>5</v>
      </c>
      <c r="N236" t="s">
        <v>125</v>
      </c>
      <c r="O236" t="s">
        <v>128</v>
      </c>
      <c r="P236" t="s">
        <v>154</v>
      </c>
      <c r="Q236" t="s">
        <v>486</v>
      </c>
    </row>
    <row r="237" spans="1:17" x14ac:dyDescent="0.35">
      <c r="A237" s="127" t="str">
        <f>Inicio!$C$15&amp;Inicio!$C$20&amp;B237</f>
        <v>222</v>
      </c>
      <c r="B237" s="125">
        <v>222</v>
      </c>
      <c r="C237" s="124" t="str">
        <f t="shared" si="12"/>
        <v/>
      </c>
      <c r="L237" s="122" t="str">
        <f>VLOOKUP(O237,Códigos!A:B,2,0)&amp;P237&amp;M237</f>
        <v>458721Valentina Mari Moriondo6</v>
      </c>
      <c r="M237" s="123">
        <f t="shared" si="11"/>
        <v>6</v>
      </c>
      <c r="N237" t="s">
        <v>125</v>
      </c>
      <c r="O237" t="s">
        <v>128</v>
      </c>
      <c r="P237" t="s">
        <v>154</v>
      </c>
      <c r="Q237" t="s">
        <v>263</v>
      </c>
    </row>
    <row r="238" spans="1:17" x14ac:dyDescent="0.35">
      <c r="A238" s="127" t="str">
        <f>Inicio!$C$15&amp;Inicio!$C$20&amp;B238</f>
        <v>223</v>
      </c>
      <c r="B238" s="125">
        <v>223</v>
      </c>
      <c r="C238" s="124" t="str">
        <f t="shared" si="12"/>
        <v/>
      </c>
      <c r="L238" s="122" t="str">
        <f>VLOOKUP(O238,Códigos!A:B,2,0)&amp;P238&amp;M238</f>
        <v>458721Valentina Mari Moriondo7</v>
      </c>
      <c r="M238" s="123">
        <f t="shared" si="11"/>
        <v>7</v>
      </c>
      <c r="N238" t="s">
        <v>125</v>
      </c>
      <c r="O238" t="s">
        <v>128</v>
      </c>
      <c r="P238" t="s">
        <v>154</v>
      </c>
      <c r="Q238" t="s">
        <v>264</v>
      </c>
    </row>
    <row r="239" spans="1:17" x14ac:dyDescent="0.35">
      <c r="A239" s="127" t="str">
        <f>Inicio!$C$15&amp;Inicio!$C$20&amp;B239</f>
        <v>224</v>
      </c>
      <c r="B239" s="125">
        <v>224</v>
      </c>
      <c r="C239" s="124" t="str">
        <f t="shared" si="12"/>
        <v/>
      </c>
      <c r="L239" s="122" t="str">
        <f>VLOOKUP(O239,Códigos!A:B,2,0)&amp;P239&amp;M239</f>
        <v>458721Valentina Mari Moriondo8</v>
      </c>
      <c r="M239" s="123">
        <f t="shared" si="11"/>
        <v>8</v>
      </c>
      <c r="N239" t="s">
        <v>125</v>
      </c>
      <c r="O239" t="s">
        <v>128</v>
      </c>
      <c r="P239" t="s">
        <v>154</v>
      </c>
      <c r="Q239" t="s">
        <v>428</v>
      </c>
    </row>
    <row r="240" spans="1:17" x14ac:dyDescent="0.35">
      <c r="A240" s="127" t="str">
        <f>Inicio!$C$15&amp;Inicio!$C$20&amp;B240</f>
        <v>225</v>
      </c>
      <c r="B240" s="125">
        <v>225</v>
      </c>
      <c r="C240" s="124" t="str">
        <f t="shared" si="12"/>
        <v/>
      </c>
      <c r="L240" s="122" t="str">
        <f>VLOOKUP(O240,Códigos!A:B,2,0)&amp;P240&amp;M240</f>
        <v>424572Norman Baade Gutierrez1</v>
      </c>
      <c r="M240" s="123">
        <f t="shared" si="11"/>
        <v>1</v>
      </c>
      <c r="N240" t="s">
        <v>125</v>
      </c>
      <c r="O240" t="s">
        <v>395</v>
      </c>
      <c r="P240" t="s">
        <v>223</v>
      </c>
      <c r="Q240" t="s">
        <v>504</v>
      </c>
    </row>
    <row r="241" spans="1:17" x14ac:dyDescent="0.35">
      <c r="A241" s="127" t="str">
        <f>Inicio!$C$15&amp;Inicio!$C$20&amp;B241</f>
        <v>226</v>
      </c>
      <c r="B241" s="125">
        <v>226</v>
      </c>
      <c r="C241" s="124" t="str">
        <f t="shared" si="12"/>
        <v/>
      </c>
      <c r="L241" s="122" t="str">
        <f>VLOOKUP(O241,Códigos!A:B,2,0)&amp;P241&amp;M241</f>
        <v>424572Norman Baade Gutierrez2</v>
      </c>
      <c r="M241" s="123">
        <f t="shared" si="11"/>
        <v>2</v>
      </c>
      <c r="N241" t="s">
        <v>125</v>
      </c>
      <c r="O241" t="s">
        <v>395</v>
      </c>
      <c r="P241" t="s">
        <v>223</v>
      </c>
      <c r="Q241" t="s">
        <v>474</v>
      </c>
    </row>
    <row r="242" spans="1:17" x14ac:dyDescent="0.35">
      <c r="A242" s="127" t="str">
        <f>Inicio!$C$15&amp;Inicio!$C$20&amp;B242</f>
        <v>227</v>
      </c>
      <c r="B242" s="125">
        <v>227</v>
      </c>
      <c r="C242" s="124" t="str">
        <f t="shared" si="12"/>
        <v/>
      </c>
      <c r="L242" s="122" t="str">
        <f>VLOOKUP(O242,Códigos!A:B,2,0)&amp;P242&amp;M242</f>
        <v>424572Norman Baade Gutierrez3</v>
      </c>
      <c r="M242" s="123">
        <f t="shared" si="11"/>
        <v>3</v>
      </c>
      <c r="N242" t="s">
        <v>125</v>
      </c>
      <c r="O242" t="s">
        <v>395</v>
      </c>
      <c r="P242" t="s">
        <v>223</v>
      </c>
      <c r="Q242" t="s">
        <v>396</v>
      </c>
    </row>
    <row r="243" spans="1:17" x14ac:dyDescent="0.35">
      <c r="A243" s="127" t="str">
        <f>Inicio!$C$15&amp;Inicio!$C$20&amp;B243</f>
        <v>228</v>
      </c>
      <c r="B243" s="125">
        <v>228</v>
      </c>
      <c r="C243" s="124" t="str">
        <f t="shared" si="12"/>
        <v/>
      </c>
      <c r="L243" s="122" t="str">
        <f>VLOOKUP(O243,Códigos!A:B,2,0)&amp;P243&amp;M243</f>
        <v>424572Norman Baade Gutierrez4</v>
      </c>
      <c r="M243" s="123">
        <f t="shared" si="11"/>
        <v>4</v>
      </c>
      <c r="N243" t="s">
        <v>125</v>
      </c>
      <c r="O243" t="s">
        <v>395</v>
      </c>
      <c r="P243" t="s">
        <v>223</v>
      </c>
      <c r="Q243" t="s">
        <v>431</v>
      </c>
    </row>
    <row r="244" spans="1:17" x14ac:dyDescent="0.35">
      <c r="A244" s="127" t="str">
        <f>Inicio!$C$15&amp;Inicio!$C$20&amp;B244</f>
        <v>229</v>
      </c>
      <c r="B244" s="125">
        <v>229</v>
      </c>
      <c r="C244" s="124" t="str">
        <f t="shared" si="12"/>
        <v/>
      </c>
      <c r="L244" s="122" t="str">
        <f>VLOOKUP(O244,Códigos!A:B,2,0)&amp;P244&amp;M244</f>
        <v>424572Norman Baade Gutierrez5</v>
      </c>
      <c r="M244" s="123">
        <f t="shared" si="11"/>
        <v>5</v>
      </c>
      <c r="N244" t="s">
        <v>125</v>
      </c>
      <c r="O244" t="s">
        <v>395</v>
      </c>
      <c r="P244" t="s">
        <v>223</v>
      </c>
      <c r="Q244" t="s">
        <v>337</v>
      </c>
    </row>
    <row r="245" spans="1:17" x14ac:dyDescent="0.35">
      <c r="A245" s="127" t="str">
        <f>Inicio!$C$15&amp;Inicio!$C$20&amp;B245</f>
        <v>230</v>
      </c>
      <c r="B245" s="125">
        <v>230</v>
      </c>
      <c r="C245" s="124" t="str">
        <f t="shared" si="12"/>
        <v/>
      </c>
      <c r="L245" s="122" t="str">
        <f>VLOOKUP(O245,Códigos!A:B,2,0)&amp;P245&amp;M245</f>
        <v>424572Pedro Jose Santo Camarasa1</v>
      </c>
      <c r="M245" s="123">
        <f t="shared" si="11"/>
        <v>1</v>
      </c>
      <c r="N245" t="s">
        <v>125</v>
      </c>
      <c r="O245" t="s">
        <v>395</v>
      </c>
      <c r="P245" t="s">
        <v>424</v>
      </c>
      <c r="Q245" t="s">
        <v>503</v>
      </c>
    </row>
    <row r="246" spans="1:17" x14ac:dyDescent="0.35">
      <c r="A246" s="127" t="str">
        <f>Inicio!$C$15&amp;Inicio!$C$20&amp;B246</f>
        <v>231</v>
      </c>
      <c r="B246" s="125">
        <v>231</v>
      </c>
      <c r="C246" s="124" t="str">
        <f t="shared" si="12"/>
        <v/>
      </c>
      <c r="L246" s="122" t="str">
        <f>VLOOKUP(O246,Códigos!A:B,2,0)&amp;P246&amp;M246</f>
        <v>424572Pedro Jose Santo Camarasa2</v>
      </c>
      <c r="M246" s="123">
        <f t="shared" si="11"/>
        <v>2</v>
      </c>
      <c r="N246" t="s">
        <v>125</v>
      </c>
      <c r="O246" t="s">
        <v>395</v>
      </c>
      <c r="P246" t="s">
        <v>424</v>
      </c>
      <c r="Q246" t="s">
        <v>397</v>
      </c>
    </row>
    <row r="247" spans="1:17" x14ac:dyDescent="0.35">
      <c r="A247" s="127" t="str">
        <f>Inicio!$C$15&amp;Inicio!$C$20&amp;B247</f>
        <v>232</v>
      </c>
      <c r="B247" s="125">
        <v>232</v>
      </c>
      <c r="C247" s="124" t="str">
        <f t="shared" si="12"/>
        <v/>
      </c>
      <c r="L247" s="122" t="str">
        <f>VLOOKUP(O247,Códigos!A:B,2,0)&amp;P247&amp;M247</f>
        <v>424572Pedro Jose Santo Camarasa3</v>
      </c>
      <c r="M247" s="123">
        <f t="shared" si="11"/>
        <v>3</v>
      </c>
      <c r="N247" t="s">
        <v>125</v>
      </c>
      <c r="O247" t="s">
        <v>395</v>
      </c>
      <c r="P247" t="s">
        <v>424</v>
      </c>
      <c r="Q247" t="s">
        <v>505</v>
      </c>
    </row>
    <row r="248" spans="1:17" x14ac:dyDescent="0.35">
      <c r="A248" s="127" t="str">
        <f>Inicio!$C$15&amp;Inicio!$C$20&amp;B248</f>
        <v>233</v>
      </c>
      <c r="B248" s="125">
        <v>233</v>
      </c>
      <c r="C248" s="124" t="str">
        <f t="shared" si="12"/>
        <v/>
      </c>
      <c r="L248" s="122" t="str">
        <f>VLOOKUP(O248,Códigos!A:B,2,0)&amp;P248&amp;M248</f>
        <v>424572Pedro Jose Santo Camarasa4</v>
      </c>
      <c r="M248" s="123">
        <f t="shared" si="11"/>
        <v>4</v>
      </c>
      <c r="N248" t="s">
        <v>125</v>
      </c>
      <c r="O248" t="s">
        <v>395</v>
      </c>
      <c r="P248" t="s">
        <v>424</v>
      </c>
      <c r="Q248" t="s">
        <v>502</v>
      </c>
    </row>
    <row r="249" spans="1:17" x14ac:dyDescent="0.35">
      <c r="A249" s="127" t="str">
        <f>Inicio!$C$15&amp;Inicio!$C$20&amp;B249</f>
        <v>234</v>
      </c>
      <c r="B249" s="125">
        <v>234</v>
      </c>
      <c r="C249" s="124" t="str">
        <f t="shared" si="12"/>
        <v/>
      </c>
      <c r="L249" s="122" t="str">
        <f>VLOOKUP(O249,Códigos!A:B,2,0)&amp;P249&amp;M249</f>
        <v>190580Pedro Segura Castillo1</v>
      </c>
      <c r="M249" s="123">
        <f t="shared" si="11"/>
        <v>1</v>
      </c>
      <c r="N249" t="s">
        <v>125</v>
      </c>
      <c r="O249" t="s">
        <v>126</v>
      </c>
      <c r="P249" t="s">
        <v>221</v>
      </c>
      <c r="Q249" t="s">
        <v>441</v>
      </c>
    </row>
    <row r="250" spans="1:17" x14ac:dyDescent="0.35">
      <c r="A250" s="127" t="str">
        <f>Inicio!$C$15&amp;Inicio!$C$20&amp;B250</f>
        <v>235</v>
      </c>
      <c r="B250" s="125">
        <v>235</v>
      </c>
      <c r="C250" s="124" t="str">
        <f t="shared" si="12"/>
        <v/>
      </c>
      <c r="L250" s="122" t="str">
        <f>VLOOKUP(O250,Códigos!A:B,2,0)&amp;P250&amp;M250</f>
        <v>190580Pedro Segura Castillo2</v>
      </c>
      <c r="M250" s="123">
        <f t="shared" si="11"/>
        <v>2</v>
      </c>
      <c r="N250" t="s">
        <v>125</v>
      </c>
      <c r="O250" t="s">
        <v>126</v>
      </c>
      <c r="P250" t="s">
        <v>221</v>
      </c>
      <c r="Q250" t="s">
        <v>475</v>
      </c>
    </row>
    <row r="251" spans="1:17" x14ac:dyDescent="0.35">
      <c r="A251" s="127" t="str">
        <f>Inicio!$C$15&amp;Inicio!$C$20&amp;B251</f>
        <v>236</v>
      </c>
      <c r="B251" s="125">
        <v>236</v>
      </c>
      <c r="C251" s="124" t="str">
        <f t="shared" si="12"/>
        <v/>
      </c>
      <c r="L251" s="122" t="str">
        <f>VLOOKUP(O251,Códigos!A:B,2,0)&amp;P251&amp;M251</f>
        <v>190580Pedro Segura Castillo3</v>
      </c>
      <c r="M251" s="123">
        <f t="shared" si="11"/>
        <v>3</v>
      </c>
      <c r="N251" t="s">
        <v>125</v>
      </c>
      <c r="O251" t="s">
        <v>126</v>
      </c>
      <c r="P251" t="s">
        <v>221</v>
      </c>
      <c r="Q251" t="s">
        <v>476</v>
      </c>
    </row>
    <row r="252" spans="1:17" x14ac:dyDescent="0.35">
      <c r="A252" s="127" t="str">
        <f>Inicio!$C$15&amp;Inicio!$C$20&amp;B252</f>
        <v>237</v>
      </c>
      <c r="B252" s="125">
        <v>237</v>
      </c>
      <c r="C252" s="124" t="str">
        <f t="shared" si="12"/>
        <v/>
      </c>
      <c r="L252" s="122" t="str">
        <f>VLOOKUP(O252,Códigos!A:B,2,0)&amp;P252&amp;M252</f>
        <v>190580Pedro Segura Castillo4</v>
      </c>
      <c r="M252" s="123">
        <f t="shared" si="11"/>
        <v>4</v>
      </c>
      <c r="N252" t="s">
        <v>125</v>
      </c>
      <c r="O252" t="s">
        <v>126</v>
      </c>
      <c r="P252" t="s">
        <v>221</v>
      </c>
      <c r="Q252" t="s">
        <v>477</v>
      </c>
    </row>
    <row r="253" spans="1:17" x14ac:dyDescent="0.35">
      <c r="A253" s="127" t="str">
        <f>Inicio!$C$15&amp;Inicio!$C$20&amp;B253</f>
        <v>238</v>
      </c>
      <c r="B253" s="125">
        <v>238</v>
      </c>
      <c r="C253" s="124" t="str">
        <f t="shared" si="12"/>
        <v/>
      </c>
      <c r="L253" s="122" t="str">
        <f>VLOOKUP(O253,Códigos!A:B,2,0)&amp;P253&amp;M253</f>
        <v>190580Pedro Segura Castillo5</v>
      </c>
      <c r="M253" s="123">
        <f t="shared" si="11"/>
        <v>5</v>
      </c>
      <c r="N253" t="s">
        <v>125</v>
      </c>
      <c r="O253" t="s">
        <v>126</v>
      </c>
      <c r="P253" t="s">
        <v>221</v>
      </c>
      <c r="Q253" t="s">
        <v>308</v>
      </c>
    </row>
    <row r="254" spans="1:17" x14ac:dyDescent="0.35">
      <c r="A254" s="127" t="str">
        <f>Inicio!$C$15&amp;Inicio!$C$20&amp;B254</f>
        <v>239</v>
      </c>
      <c r="B254" s="125">
        <v>239</v>
      </c>
      <c r="C254" s="124" t="str">
        <f t="shared" si="12"/>
        <v/>
      </c>
      <c r="L254" s="122" t="str">
        <f>VLOOKUP(O254,Códigos!A:B,2,0)&amp;P254&amp;M254</f>
        <v>190580Pedro Segura Castillo6</v>
      </c>
      <c r="M254" s="123">
        <f t="shared" si="11"/>
        <v>6</v>
      </c>
      <c r="N254" t="s">
        <v>125</v>
      </c>
      <c r="O254" t="s">
        <v>126</v>
      </c>
      <c r="P254" t="s">
        <v>221</v>
      </c>
      <c r="Q254" t="s">
        <v>411</v>
      </c>
    </row>
    <row r="255" spans="1:17" x14ac:dyDescent="0.35">
      <c r="A255" s="127" t="str">
        <f>Inicio!$C$15&amp;Inicio!$C$20&amp;B255</f>
        <v>240</v>
      </c>
      <c r="B255" s="125">
        <v>240</v>
      </c>
      <c r="C255" s="124" t="str">
        <f t="shared" si="12"/>
        <v/>
      </c>
      <c r="L255" s="122" t="str">
        <f>VLOOKUP(O255,Códigos!A:B,2,0)&amp;P255&amp;M255</f>
        <v>190580Santiago Casado Garcia1</v>
      </c>
      <c r="M255" s="123">
        <f t="shared" si="11"/>
        <v>1</v>
      </c>
      <c r="N255" t="s">
        <v>125</v>
      </c>
      <c r="O255" t="s">
        <v>126</v>
      </c>
      <c r="P255" t="s">
        <v>218</v>
      </c>
      <c r="Q255" t="s">
        <v>259</v>
      </c>
    </row>
    <row r="256" spans="1:17" x14ac:dyDescent="0.35">
      <c r="A256" s="127" t="str">
        <f>Inicio!$C$15&amp;Inicio!$C$20&amp;B256</f>
        <v>241</v>
      </c>
      <c r="B256" s="125">
        <v>241</v>
      </c>
      <c r="C256" s="124" t="str">
        <f t="shared" si="12"/>
        <v/>
      </c>
      <c r="L256" s="122" t="str">
        <f>VLOOKUP(O256,Códigos!A:B,2,0)&amp;P256&amp;M256</f>
        <v>190580Santiago Casado Garcia2</v>
      </c>
      <c r="M256" s="123">
        <f t="shared" si="11"/>
        <v>2</v>
      </c>
      <c r="N256" t="s">
        <v>125</v>
      </c>
      <c r="O256" t="s">
        <v>126</v>
      </c>
      <c r="P256" t="s">
        <v>218</v>
      </c>
      <c r="Q256" t="s">
        <v>409</v>
      </c>
    </row>
    <row r="257" spans="1:17" x14ac:dyDescent="0.35">
      <c r="A257" s="127" t="str">
        <f>Inicio!$C$15&amp;Inicio!$C$20&amp;B257</f>
        <v>242</v>
      </c>
      <c r="B257" s="125">
        <v>242</v>
      </c>
      <c r="C257" s="124" t="str">
        <f t="shared" si="12"/>
        <v/>
      </c>
      <c r="L257" s="122" t="str">
        <f>VLOOKUP(O257,Códigos!A:B,2,0)&amp;P257&amp;M257</f>
        <v>190580Santiago Casado Garcia3</v>
      </c>
      <c r="M257" s="123">
        <f t="shared" si="11"/>
        <v>3</v>
      </c>
      <c r="N257" t="s">
        <v>125</v>
      </c>
      <c r="O257" t="s">
        <v>126</v>
      </c>
      <c r="P257" t="s">
        <v>218</v>
      </c>
      <c r="Q257" t="s">
        <v>345</v>
      </c>
    </row>
    <row r="258" spans="1:17" x14ac:dyDescent="0.35">
      <c r="A258" s="127" t="str">
        <f>Inicio!$C$15&amp;Inicio!$C$20&amp;B258</f>
        <v>243</v>
      </c>
      <c r="B258" s="125">
        <v>243</v>
      </c>
      <c r="C258" s="124" t="str">
        <f t="shared" si="12"/>
        <v/>
      </c>
      <c r="L258" s="122" t="str">
        <f>VLOOKUP(O258,Códigos!A:B,2,0)&amp;P258&amp;M258</f>
        <v>190580Santiago Casado Garcia4</v>
      </c>
      <c r="M258" s="123">
        <f t="shared" si="11"/>
        <v>4</v>
      </c>
      <c r="N258" t="s">
        <v>125</v>
      </c>
      <c r="O258" t="s">
        <v>126</v>
      </c>
      <c r="P258" t="s">
        <v>218</v>
      </c>
      <c r="Q258" t="s">
        <v>346</v>
      </c>
    </row>
    <row r="259" spans="1:17" x14ac:dyDescent="0.35">
      <c r="A259" s="127" t="str">
        <f>Inicio!$C$15&amp;Inicio!$C$20&amp;B259</f>
        <v>244</v>
      </c>
      <c r="B259" s="125">
        <v>244</v>
      </c>
      <c r="C259" s="124" t="str">
        <f t="shared" si="12"/>
        <v/>
      </c>
      <c r="L259" s="122" t="str">
        <f>VLOOKUP(O259,Códigos!A:B,2,0)&amp;P259&amp;M259</f>
        <v>190580Santiago Casado Garcia5</v>
      </c>
      <c r="M259" s="123">
        <f t="shared" ref="M259:M322" si="13">+IF(P259=P258,M258+1,1)</f>
        <v>5</v>
      </c>
      <c r="N259" t="s">
        <v>125</v>
      </c>
      <c r="O259" t="s">
        <v>126</v>
      </c>
      <c r="P259" t="s">
        <v>218</v>
      </c>
      <c r="Q259" t="s">
        <v>220</v>
      </c>
    </row>
    <row r="260" spans="1:17" x14ac:dyDescent="0.35">
      <c r="A260" s="127" t="str">
        <f>Inicio!$C$15&amp;Inicio!$C$20&amp;B260</f>
        <v>245</v>
      </c>
      <c r="B260" s="125">
        <v>245</v>
      </c>
      <c r="C260" s="124" t="str">
        <f t="shared" si="12"/>
        <v/>
      </c>
      <c r="L260" s="122" t="str">
        <f>VLOOKUP(O260,Códigos!A:B,2,0)&amp;P260&amp;M260</f>
        <v>190580Santiago Casado Garcia6</v>
      </c>
      <c r="M260" s="123">
        <f t="shared" si="13"/>
        <v>6</v>
      </c>
      <c r="N260" t="s">
        <v>125</v>
      </c>
      <c r="O260" t="s">
        <v>126</v>
      </c>
      <c r="P260" t="s">
        <v>218</v>
      </c>
      <c r="Q260" t="s">
        <v>410</v>
      </c>
    </row>
    <row r="261" spans="1:17" x14ac:dyDescent="0.35">
      <c r="A261" s="127" t="str">
        <f>Inicio!$C$15&amp;Inicio!$C$20&amp;B261</f>
        <v>246</v>
      </c>
      <c r="B261" s="125">
        <v>246</v>
      </c>
      <c r="C261" s="124" t="str">
        <f t="shared" si="12"/>
        <v/>
      </c>
      <c r="L261" s="122" t="str">
        <f>VLOOKUP(O261,Códigos!A:B,2,0)&amp;P261&amp;M261</f>
        <v>190580Santiago Casado Garcia7</v>
      </c>
      <c r="M261" s="123">
        <f t="shared" si="13"/>
        <v>7</v>
      </c>
      <c r="N261" t="s">
        <v>125</v>
      </c>
      <c r="O261" t="s">
        <v>126</v>
      </c>
      <c r="P261" t="s">
        <v>218</v>
      </c>
      <c r="Q261" t="s">
        <v>478</v>
      </c>
    </row>
    <row r="262" spans="1:17" x14ac:dyDescent="0.35">
      <c r="A262" s="127" t="str">
        <f>Inicio!$C$15&amp;Inicio!$C$20&amp;B262</f>
        <v>247</v>
      </c>
      <c r="B262" s="125">
        <v>247</v>
      </c>
      <c r="C262" s="124" t="str">
        <f t="shared" si="12"/>
        <v/>
      </c>
      <c r="L262" s="122" t="str">
        <f>VLOOKUP(O262,Códigos!A:B,2,0)&amp;P262&amp;M262</f>
        <v>190580Santiago Casado Garcia8</v>
      </c>
      <c r="M262" s="123">
        <f t="shared" si="13"/>
        <v>8</v>
      </c>
      <c r="N262" t="s">
        <v>125</v>
      </c>
      <c r="O262" t="s">
        <v>126</v>
      </c>
      <c r="P262" t="s">
        <v>218</v>
      </c>
      <c r="Q262" t="s">
        <v>383</v>
      </c>
    </row>
    <row r="263" spans="1:17" x14ac:dyDescent="0.35">
      <c r="A263" s="127" t="str">
        <f>Inicio!$C$15&amp;Inicio!$C$20&amp;B263</f>
        <v>248</v>
      </c>
      <c r="B263" s="125">
        <v>248</v>
      </c>
      <c r="C263" s="124" t="str">
        <f t="shared" si="12"/>
        <v/>
      </c>
      <c r="L263" s="122" t="str">
        <f>VLOOKUP(O263,Códigos!A:B,2,0)&amp;P263&amp;M263</f>
        <v>190580Santiago Casado Garcia9</v>
      </c>
      <c r="M263" s="123">
        <f t="shared" si="13"/>
        <v>9</v>
      </c>
      <c r="N263" t="s">
        <v>125</v>
      </c>
      <c r="O263" t="s">
        <v>126</v>
      </c>
      <c r="P263" t="s">
        <v>218</v>
      </c>
      <c r="Q263" t="s">
        <v>222</v>
      </c>
    </row>
    <row r="264" spans="1:17" x14ac:dyDescent="0.35">
      <c r="A264" s="127" t="str">
        <f>Inicio!$C$15&amp;Inicio!$C$20&amp;B264</f>
        <v>249</v>
      </c>
      <c r="B264" s="125">
        <v>249</v>
      </c>
      <c r="C264" s="124" t="str">
        <f t="shared" si="12"/>
        <v/>
      </c>
      <c r="L264" s="122" t="str">
        <f>VLOOKUP(O264,Códigos!A:B,2,0)&amp;P264&amp;M264</f>
        <v>190580Santiago Casado Garcia10</v>
      </c>
      <c r="M264" s="123">
        <f t="shared" si="13"/>
        <v>10</v>
      </c>
      <c r="N264" t="s">
        <v>125</v>
      </c>
      <c r="O264" t="s">
        <v>126</v>
      </c>
      <c r="P264" t="s">
        <v>218</v>
      </c>
      <c r="Q264" t="s">
        <v>219</v>
      </c>
    </row>
    <row r="265" spans="1:17" x14ac:dyDescent="0.35">
      <c r="A265" s="127" t="str">
        <f>Inicio!$C$15&amp;Inicio!$C$20&amp;B265</f>
        <v>250</v>
      </c>
      <c r="B265" s="125">
        <v>250</v>
      </c>
      <c r="C265" s="124" t="str">
        <f t="shared" si="12"/>
        <v/>
      </c>
      <c r="L265" s="122" t="str">
        <f>VLOOKUP(O265,Códigos!A:B,2,0)&amp;P265&amp;M265</f>
        <v>780372Paula Prieto Martinez1</v>
      </c>
      <c r="M265" s="123">
        <f t="shared" si="13"/>
        <v>1</v>
      </c>
      <c r="N265" t="s">
        <v>125</v>
      </c>
      <c r="O265" t="s">
        <v>130</v>
      </c>
      <c r="P265" t="s">
        <v>288</v>
      </c>
      <c r="Q265" t="s">
        <v>335</v>
      </c>
    </row>
    <row r="266" spans="1:17" x14ac:dyDescent="0.35">
      <c r="A266" s="127" t="str">
        <f>Inicio!$C$15&amp;Inicio!$C$20&amp;B266</f>
        <v>251</v>
      </c>
      <c r="B266" s="125">
        <v>251</v>
      </c>
      <c r="C266" s="124" t="str">
        <f t="shared" si="12"/>
        <v/>
      </c>
      <c r="L266" s="122" t="str">
        <f>VLOOKUP(O266,Códigos!A:B,2,0)&amp;P266&amp;M266</f>
        <v>780372Paula Prieto Martinez2</v>
      </c>
      <c r="M266" s="123">
        <f t="shared" si="13"/>
        <v>2</v>
      </c>
      <c r="N266" t="s">
        <v>125</v>
      </c>
      <c r="O266" t="s">
        <v>130</v>
      </c>
      <c r="P266" t="s">
        <v>288</v>
      </c>
      <c r="Q266" t="s">
        <v>412</v>
      </c>
    </row>
    <row r="267" spans="1:17" x14ac:dyDescent="0.35">
      <c r="A267" s="127" t="str">
        <f>Inicio!$C$15&amp;Inicio!$C$20&amp;B267</f>
        <v>252</v>
      </c>
      <c r="B267" s="125">
        <v>252</v>
      </c>
      <c r="C267" s="124" t="str">
        <f t="shared" si="12"/>
        <v/>
      </c>
      <c r="L267" s="122" t="str">
        <f>VLOOKUP(O267,Códigos!A:B,2,0)&amp;P267&amp;M267</f>
        <v>780372Paula Prieto Martinez3</v>
      </c>
      <c r="M267" s="123">
        <f t="shared" si="13"/>
        <v>3</v>
      </c>
      <c r="N267" t="s">
        <v>125</v>
      </c>
      <c r="O267" t="s">
        <v>130</v>
      </c>
      <c r="P267" t="s">
        <v>288</v>
      </c>
      <c r="Q267" t="s">
        <v>479</v>
      </c>
    </row>
    <row r="268" spans="1:17" x14ac:dyDescent="0.35">
      <c r="A268" s="127" t="str">
        <f>Inicio!$C$15&amp;Inicio!$C$20&amp;B268</f>
        <v>253</v>
      </c>
      <c r="B268" s="125">
        <v>253</v>
      </c>
      <c r="C268" s="124" t="str">
        <f t="shared" si="12"/>
        <v/>
      </c>
      <c r="L268" s="122" t="str">
        <f>VLOOKUP(O268,Códigos!A:B,2,0)&amp;P268&amp;M268</f>
        <v>780372Paula Prieto Martinez4</v>
      </c>
      <c r="M268" s="123">
        <f t="shared" si="13"/>
        <v>4</v>
      </c>
      <c r="N268" t="s">
        <v>125</v>
      </c>
      <c r="O268" t="s">
        <v>130</v>
      </c>
      <c r="P268" t="s">
        <v>288</v>
      </c>
      <c r="Q268" t="s">
        <v>544</v>
      </c>
    </row>
    <row r="269" spans="1:17" x14ac:dyDescent="0.35">
      <c r="A269" s="127" t="str">
        <f>Inicio!$C$15&amp;Inicio!$C$20&amp;B269</f>
        <v>254</v>
      </c>
      <c r="B269" s="125">
        <v>254</v>
      </c>
      <c r="C269" s="124" t="str">
        <f t="shared" si="12"/>
        <v/>
      </c>
      <c r="L269" s="122" t="str">
        <f>VLOOKUP(O269,Códigos!A:B,2,0)&amp;P269&amp;M269</f>
        <v>780372Paula Prieto Martinez5</v>
      </c>
      <c r="M269" s="123">
        <f t="shared" si="13"/>
        <v>5</v>
      </c>
      <c r="N269" t="s">
        <v>125</v>
      </c>
      <c r="O269" t="s">
        <v>130</v>
      </c>
      <c r="P269" t="s">
        <v>288</v>
      </c>
      <c r="Q269" t="s">
        <v>336</v>
      </c>
    </row>
    <row r="270" spans="1:17" x14ac:dyDescent="0.35">
      <c r="A270" s="127" t="str">
        <f>Inicio!$C$15&amp;Inicio!$C$20&amp;B270</f>
        <v>255</v>
      </c>
      <c r="B270" s="125">
        <v>255</v>
      </c>
      <c r="C270" s="124" t="str">
        <f t="shared" si="12"/>
        <v/>
      </c>
      <c r="L270" s="122" t="str">
        <f>VLOOKUP(O270,Códigos!A:B,2,0)&amp;P270&amp;M270</f>
        <v>780372Paula Prieto Martinez6</v>
      </c>
      <c r="M270" s="123">
        <f t="shared" si="13"/>
        <v>6</v>
      </c>
      <c r="N270" t="s">
        <v>125</v>
      </c>
      <c r="O270" t="s">
        <v>130</v>
      </c>
      <c r="P270" t="s">
        <v>288</v>
      </c>
      <c r="Q270" t="s">
        <v>545</v>
      </c>
    </row>
    <row r="271" spans="1:17" x14ac:dyDescent="0.35">
      <c r="A271" s="127" t="str">
        <f>Inicio!$C$15&amp;Inicio!$C$20&amp;B271</f>
        <v>256</v>
      </c>
      <c r="B271" s="125">
        <v>256</v>
      </c>
      <c r="C271" s="124" t="str">
        <f t="shared" si="12"/>
        <v/>
      </c>
      <c r="L271" s="122" t="str">
        <f>VLOOKUP(O271,Códigos!A:B,2,0)&amp;P271&amp;M271</f>
        <v>780372Raquel Martos Priego1</v>
      </c>
      <c r="M271" s="123">
        <f t="shared" si="13"/>
        <v>1</v>
      </c>
      <c r="N271" t="s">
        <v>125</v>
      </c>
      <c r="O271" t="s">
        <v>130</v>
      </c>
      <c r="P271" t="s">
        <v>224</v>
      </c>
      <c r="Q271" t="s">
        <v>260</v>
      </c>
    </row>
    <row r="272" spans="1:17" x14ac:dyDescent="0.35">
      <c r="A272" s="127" t="str">
        <f>Inicio!$C$15&amp;Inicio!$C$20&amp;B272</f>
        <v>257</v>
      </c>
      <c r="B272" s="125">
        <v>257</v>
      </c>
      <c r="C272" s="124" t="str">
        <f t="shared" si="12"/>
        <v/>
      </c>
      <c r="L272" s="122" t="str">
        <f>VLOOKUP(O272,Códigos!A:B,2,0)&amp;P272&amp;M272</f>
        <v>780372Raquel Martos Priego2</v>
      </c>
      <c r="M272" s="123">
        <f t="shared" si="13"/>
        <v>2</v>
      </c>
      <c r="N272" t="s">
        <v>125</v>
      </c>
      <c r="O272" t="s">
        <v>130</v>
      </c>
      <c r="P272" t="s">
        <v>224</v>
      </c>
      <c r="Q272" t="s">
        <v>384</v>
      </c>
    </row>
    <row r="273" spans="1:17" x14ac:dyDescent="0.35">
      <c r="A273" s="127" t="str">
        <f>Inicio!$C$15&amp;Inicio!$C$20&amp;B273</f>
        <v>258</v>
      </c>
      <c r="B273" s="125">
        <v>258</v>
      </c>
      <c r="C273" s="124" t="str">
        <f t="shared" ref="C273:C316" si="14">IFERROR(VLOOKUP($A273,$L:$Q,6,0),"")</f>
        <v/>
      </c>
      <c r="L273" s="122" t="str">
        <f>VLOOKUP(O273,Códigos!A:B,2,0)&amp;P273&amp;M273</f>
        <v>780372Raquel Martos Priego3</v>
      </c>
      <c r="M273" s="123">
        <f t="shared" si="13"/>
        <v>3</v>
      </c>
      <c r="N273" t="s">
        <v>125</v>
      </c>
      <c r="O273" t="s">
        <v>130</v>
      </c>
      <c r="P273" t="s">
        <v>224</v>
      </c>
      <c r="Q273" t="s">
        <v>480</v>
      </c>
    </row>
    <row r="274" spans="1:17" x14ac:dyDescent="0.35">
      <c r="A274" s="127" t="str">
        <f>Inicio!$C$15&amp;Inicio!$C$20&amp;B274</f>
        <v>259</v>
      </c>
      <c r="B274" s="125">
        <v>259</v>
      </c>
      <c r="C274" s="124" t="str">
        <f t="shared" si="14"/>
        <v/>
      </c>
      <c r="L274" s="122" t="str">
        <f>VLOOKUP(O274,Códigos!A:B,2,0)&amp;P274&amp;M274</f>
        <v>780372Raquel Martos Priego4</v>
      </c>
      <c r="M274" s="123">
        <f t="shared" si="13"/>
        <v>4</v>
      </c>
      <c r="N274" t="s">
        <v>125</v>
      </c>
      <c r="O274" t="s">
        <v>130</v>
      </c>
      <c r="P274" t="s">
        <v>224</v>
      </c>
      <c r="Q274" t="s">
        <v>442</v>
      </c>
    </row>
    <row r="275" spans="1:17" x14ac:dyDescent="0.35">
      <c r="A275" s="127" t="str">
        <f>Inicio!$C$15&amp;Inicio!$C$20&amp;B275</f>
        <v>260</v>
      </c>
      <c r="B275" s="125">
        <v>260</v>
      </c>
      <c r="C275" s="124" t="str">
        <f t="shared" si="14"/>
        <v/>
      </c>
      <c r="L275" s="122" t="str">
        <f>VLOOKUP(O275,Códigos!A:B,2,0)&amp;P275&amp;M275</f>
        <v>780372Raquel Martos Priego5</v>
      </c>
      <c r="M275" s="123">
        <f t="shared" si="13"/>
        <v>5</v>
      </c>
      <c r="N275" t="s">
        <v>125</v>
      </c>
      <c r="O275" t="s">
        <v>130</v>
      </c>
      <c r="P275" t="s">
        <v>224</v>
      </c>
      <c r="Q275" t="s">
        <v>481</v>
      </c>
    </row>
    <row r="276" spans="1:17" x14ac:dyDescent="0.35">
      <c r="A276" s="127" t="str">
        <f>Inicio!$C$15&amp;Inicio!$C$20&amp;B276</f>
        <v>261</v>
      </c>
      <c r="B276" s="125">
        <v>261</v>
      </c>
      <c r="C276" s="124" t="str">
        <f t="shared" si="14"/>
        <v/>
      </c>
      <c r="L276" s="122" t="str">
        <f>VLOOKUP(O276,Códigos!A:B,2,0)&amp;P276&amp;M276</f>
        <v>780372Raquel Martos Priego6</v>
      </c>
      <c r="M276" s="123">
        <f t="shared" si="13"/>
        <v>6</v>
      </c>
      <c r="N276" t="s">
        <v>125</v>
      </c>
      <c r="O276" t="s">
        <v>130</v>
      </c>
      <c r="P276" t="s">
        <v>224</v>
      </c>
      <c r="Q276" t="s">
        <v>547</v>
      </c>
    </row>
    <row r="277" spans="1:17" x14ac:dyDescent="0.35">
      <c r="A277" s="127" t="str">
        <f>Inicio!$C$15&amp;Inicio!$C$20&amp;B277</f>
        <v>262</v>
      </c>
      <c r="B277" s="125">
        <v>262</v>
      </c>
      <c r="C277" s="124" t="str">
        <f t="shared" si="14"/>
        <v/>
      </c>
      <c r="L277" s="122" t="str">
        <f>VLOOKUP(O277,Códigos!A:B,2,0)&amp;P277&amp;M277</f>
        <v>780372Raquel Martos Priego7</v>
      </c>
      <c r="M277" s="123">
        <f t="shared" si="13"/>
        <v>7</v>
      </c>
      <c r="N277" t="s">
        <v>125</v>
      </c>
      <c r="O277" t="s">
        <v>130</v>
      </c>
      <c r="P277" t="s">
        <v>224</v>
      </c>
      <c r="Q277" t="s">
        <v>546</v>
      </c>
    </row>
    <row r="278" spans="1:17" x14ac:dyDescent="0.35">
      <c r="A278" s="127" t="str">
        <f>Inicio!$C$15&amp;Inicio!$C$20&amp;B278</f>
        <v>263</v>
      </c>
      <c r="B278" s="125">
        <v>263</v>
      </c>
      <c r="C278" s="124" t="str">
        <f t="shared" si="14"/>
        <v/>
      </c>
      <c r="L278" s="122" t="str">
        <f>VLOOKUP(O278,Códigos!A:B,2,0)&amp;P278&amp;M278</f>
        <v>780372Raquel Martos Priego8</v>
      </c>
      <c r="M278" s="123">
        <f t="shared" si="13"/>
        <v>8</v>
      </c>
      <c r="N278" t="s">
        <v>125</v>
      </c>
      <c r="O278" t="s">
        <v>130</v>
      </c>
      <c r="P278" t="s">
        <v>224</v>
      </c>
      <c r="Q278" t="s">
        <v>299</v>
      </c>
    </row>
    <row r="279" spans="1:17" x14ac:dyDescent="0.35">
      <c r="A279" s="127" t="str">
        <f>Inicio!$C$15&amp;Inicio!$C$20&amp;B279</f>
        <v>264</v>
      </c>
      <c r="B279" s="125">
        <v>264</v>
      </c>
      <c r="C279" s="124" t="str">
        <f t="shared" si="14"/>
        <v/>
      </c>
      <c r="L279" s="122" t="str">
        <f>VLOOKUP(O279,Códigos!A:B,2,0)&amp;P279&amp;M279</f>
        <v>427573Einar Steven Ordoñez Olaya1</v>
      </c>
      <c r="M279" s="123">
        <f t="shared" si="13"/>
        <v>1</v>
      </c>
      <c r="N279" t="s">
        <v>125</v>
      </c>
      <c r="O279" t="s">
        <v>132</v>
      </c>
      <c r="P279" t="s">
        <v>278</v>
      </c>
      <c r="Q279" t="s">
        <v>448</v>
      </c>
    </row>
    <row r="280" spans="1:17" x14ac:dyDescent="0.35">
      <c r="A280" s="127" t="str">
        <f>Inicio!$C$15&amp;Inicio!$C$20&amp;B280</f>
        <v>265</v>
      </c>
      <c r="B280" s="125">
        <v>265</v>
      </c>
      <c r="C280" s="124" t="str">
        <f t="shared" si="14"/>
        <v/>
      </c>
      <c r="L280" s="122" t="str">
        <f>VLOOKUP(O280,Códigos!A:B,2,0)&amp;P280&amp;M280</f>
        <v>427573Einar Steven Ordoñez Olaya2</v>
      </c>
      <c r="M280" s="123">
        <f t="shared" si="13"/>
        <v>2</v>
      </c>
      <c r="N280" t="s">
        <v>125</v>
      </c>
      <c r="O280" t="s">
        <v>132</v>
      </c>
      <c r="P280" t="s">
        <v>278</v>
      </c>
      <c r="Q280" t="s">
        <v>279</v>
      </c>
    </row>
    <row r="281" spans="1:17" x14ac:dyDescent="0.35">
      <c r="A281" s="127" t="str">
        <f>Inicio!$C$15&amp;Inicio!$C$20&amp;B281</f>
        <v>266</v>
      </c>
      <c r="B281" s="125">
        <v>266</v>
      </c>
      <c r="C281" s="124" t="str">
        <f t="shared" si="14"/>
        <v/>
      </c>
      <c r="L281" s="122" t="str">
        <f>VLOOKUP(O281,Códigos!A:B,2,0)&amp;P281&amp;M281</f>
        <v>427573Einar Steven Ordoñez Olaya3</v>
      </c>
      <c r="M281" s="123">
        <f t="shared" si="13"/>
        <v>3</v>
      </c>
      <c r="N281" t="s">
        <v>125</v>
      </c>
      <c r="O281" t="s">
        <v>132</v>
      </c>
      <c r="P281" t="s">
        <v>278</v>
      </c>
      <c r="Q281" t="s">
        <v>300</v>
      </c>
    </row>
    <row r="282" spans="1:17" x14ac:dyDescent="0.35">
      <c r="A282" s="127" t="str">
        <f>Inicio!$C$15&amp;Inicio!$C$20&amp;B282</f>
        <v>267</v>
      </c>
      <c r="B282" s="125">
        <v>267</v>
      </c>
      <c r="C282" s="124" t="str">
        <f t="shared" si="14"/>
        <v/>
      </c>
      <c r="L282" s="122" t="str">
        <f>VLOOKUP(O282,Códigos!A:B,2,0)&amp;P282&amp;M282</f>
        <v>427573Einar Steven Ordoñez Olaya4</v>
      </c>
      <c r="M282" s="123">
        <f t="shared" si="13"/>
        <v>4</v>
      </c>
      <c r="N282" t="s">
        <v>125</v>
      </c>
      <c r="O282" t="s">
        <v>132</v>
      </c>
      <c r="P282" t="s">
        <v>278</v>
      </c>
      <c r="Q282" t="s">
        <v>572</v>
      </c>
    </row>
    <row r="283" spans="1:17" x14ac:dyDescent="0.35">
      <c r="A283" s="127" t="str">
        <f>Inicio!$C$15&amp;Inicio!$C$20&amp;B283</f>
        <v>268</v>
      </c>
      <c r="B283" s="125">
        <v>268</v>
      </c>
      <c r="C283" s="124" t="str">
        <f t="shared" si="14"/>
        <v/>
      </c>
      <c r="L283" s="122" t="str">
        <f>VLOOKUP(O283,Códigos!A:B,2,0)&amp;P283&amp;M283</f>
        <v>427573Ramon Giron Merino1</v>
      </c>
      <c r="M283" s="123">
        <f t="shared" si="13"/>
        <v>1</v>
      </c>
      <c r="N283" t="s">
        <v>125</v>
      </c>
      <c r="O283" t="s">
        <v>132</v>
      </c>
      <c r="P283" t="s">
        <v>386</v>
      </c>
      <c r="Q283" t="s">
        <v>574</v>
      </c>
    </row>
    <row r="284" spans="1:17" x14ac:dyDescent="0.35">
      <c r="A284" s="127" t="str">
        <f>Inicio!$C$15&amp;Inicio!$C$20&amp;B284</f>
        <v>269</v>
      </c>
      <c r="B284" s="125">
        <v>269</v>
      </c>
      <c r="C284" s="124" t="str">
        <f t="shared" si="14"/>
        <v/>
      </c>
      <c r="L284" s="122" t="str">
        <f>VLOOKUP(O284,Códigos!A:B,2,0)&amp;P284&amp;M284</f>
        <v>427573Ramon Giron Merino2</v>
      </c>
      <c r="M284" s="123">
        <f t="shared" si="13"/>
        <v>2</v>
      </c>
      <c r="N284" t="s">
        <v>125</v>
      </c>
      <c r="O284" t="s">
        <v>132</v>
      </c>
      <c r="P284" t="s">
        <v>386</v>
      </c>
      <c r="Q284" t="s">
        <v>576</v>
      </c>
    </row>
    <row r="285" spans="1:17" x14ac:dyDescent="0.35">
      <c r="A285" s="127" t="str">
        <f>Inicio!$C$15&amp;Inicio!$C$20&amp;B285</f>
        <v>270</v>
      </c>
      <c r="B285" s="125">
        <v>270</v>
      </c>
      <c r="C285" s="124" t="str">
        <f t="shared" si="14"/>
        <v/>
      </c>
      <c r="L285" s="122" t="str">
        <f>VLOOKUP(O285,Códigos!A:B,2,0)&amp;P285&amp;M285</f>
        <v>427573Ramon Giron Merino3</v>
      </c>
      <c r="M285" s="123">
        <f t="shared" si="13"/>
        <v>3</v>
      </c>
      <c r="N285" t="s">
        <v>125</v>
      </c>
      <c r="O285" t="s">
        <v>132</v>
      </c>
      <c r="P285" t="s">
        <v>386</v>
      </c>
      <c r="Q285" t="s">
        <v>571</v>
      </c>
    </row>
    <row r="286" spans="1:17" x14ac:dyDescent="0.35">
      <c r="A286" s="127" t="str">
        <f>Inicio!$C$15&amp;Inicio!$C$20&amp;B286</f>
        <v>271</v>
      </c>
      <c r="B286" s="125">
        <v>271</v>
      </c>
      <c r="C286" s="124" t="str">
        <f t="shared" si="14"/>
        <v/>
      </c>
      <c r="L286" s="122" t="str">
        <f>VLOOKUP(O286,Códigos!A:B,2,0)&amp;P286&amp;M286</f>
        <v>427573Ramon Giron Merino4</v>
      </c>
      <c r="M286" s="123">
        <f t="shared" si="13"/>
        <v>4</v>
      </c>
      <c r="N286" t="s">
        <v>125</v>
      </c>
      <c r="O286" t="s">
        <v>132</v>
      </c>
      <c r="P286" t="s">
        <v>386</v>
      </c>
      <c r="Q286" t="s">
        <v>573</v>
      </c>
    </row>
    <row r="287" spans="1:17" x14ac:dyDescent="0.35">
      <c r="A287" s="127" t="str">
        <f>Inicio!$C$15&amp;Inicio!$C$20&amp;B287</f>
        <v>272</v>
      </c>
      <c r="B287" s="125">
        <v>272</v>
      </c>
      <c r="C287" s="124" t="str">
        <f t="shared" si="14"/>
        <v/>
      </c>
      <c r="L287" s="122" t="str">
        <f>VLOOKUP(O287,Códigos!A:B,2,0)&amp;P287&amp;M287</f>
        <v>427573Ramon Giron Merino5</v>
      </c>
      <c r="M287" s="123">
        <f t="shared" si="13"/>
        <v>5</v>
      </c>
      <c r="N287" t="s">
        <v>125</v>
      </c>
      <c r="O287" t="s">
        <v>132</v>
      </c>
      <c r="P287" t="s">
        <v>386</v>
      </c>
      <c r="Q287" t="s">
        <v>575</v>
      </c>
    </row>
    <row r="288" spans="1:17" x14ac:dyDescent="0.35">
      <c r="A288" s="127" t="str">
        <f>Inicio!$C$15&amp;Inicio!$C$20&amp;B288</f>
        <v>273</v>
      </c>
      <c r="B288" s="125">
        <v>273</v>
      </c>
      <c r="C288" s="124" t="str">
        <f t="shared" si="14"/>
        <v/>
      </c>
      <c r="L288" s="122" t="str">
        <f>VLOOKUP(O288,Códigos!A:B,2,0)&amp;P288&amp;M288</f>
        <v>427573Ramon Giron Merino6</v>
      </c>
      <c r="M288" s="123">
        <f t="shared" si="13"/>
        <v>6</v>
      </c>
      <c r="N288" t="s">
        <v>125</v>
      </c>
      <c r="O288" t="s">
        <v>132</v>
      </c>
      <c r="P288" t="s">
        <v>386</v>
      </c>
      <c r="Q288" t="s">
        <v>449</v>
      </c>
    </row>
    <row r="289" spans="1:17" x14ac:dyDescent="0.35">
      <c r="A289" s="127" t="str">
        <f>Inicio!$C$15&amp;Inicio!$C$20&amp;B289</f>
        <v>274</v>
      </c>
      <c r="B289" s="125">
        <v>274</v>
      </c>
      <c r="C289" s="124" t="str">
        <f t="shared" si="14"/>
        <v/>
      </c>
      <c r="L289" s="122" t="str">
        <f>VLOOKUP(O289,Códigos!A:B,2,0)&amp;P289&amp;M289</f>
        <v>427573Ramon Giron Merino7</v>
      </c>
      <c r="M289" s="123">
        <f t="shared" si="13"/>
        <v>7</v>
      </c>
      <c r="N289" t="s">
        <v>125</v>
      </c>
      <c r="O289" t="s">
        <v>132</v>
      </c>
      <c r="P289" t="s">
        <v>386</v>
      </c>
      <c r="Q289" t="s">
        <v>482</v>
      </c>
    </row>
    <row r="290" spans="1:17" x14ac:dyDescent="0.35">
      <c r="A290" s="127" t="str">
        <f>Inicio!$C$15&amp;Inicio!$C$20&amp;B290</f>
        <v>275</v>
      </c>
      <c r="B290" s="125">
        <v>275</v>
      </c>
      <c r="C290" s="124" t="str">
        <f t="shared" si="14"/>
        <v/>
      </c>
      <c r="L290" s="122" t="e">
        <f>VLOOKUP(O290,Códigos!A:B,2,0)&amp;P290&amp;M290</f>
        <v>#N/A</v>
      </c>
      <c r="M290" s="123">
        <f t="shared" si="13"/>
        <v>1</v>
      </c>
    </row>
    <row r="291" spans="1:17" x14ac:dyDescent="0.35">
      <c r="A291" s="127" t="str">
        <f>Inicio!$C$15&amp;Inicio!$C$20&amp;B291</f>
        <v>276</v>
      </c>
      <c r="B291" s="125">
        <v>276</v>
      </c>
      <c r="C291" s="124" t="str">
        <f t="shared" si="14"/>
        <v/>
      </c>
      <c r="L291" s="122" t="e">
        <f>VLOOKUP(O291,Códigos!A:B,2,0)&amp;P291&amp;M291</f>
        <v>#N/A</v>
      </c>
      <c r="M291" s="123">
        <f t="shared" si="13"/>
        <v>2</v>
      </c>
    </row>
    <row r="292" spans="1:17" x14ac:dyDescent="0.35">
      <c r="A292" s="127" t="str">
        <f>Inicio!$C$15&amp;Inicio!$C$20&amp;B292</f>
        <v>277</v>
      </c>
      <c r="B292" s="125">
        <v>277</v>
      </c>
      <c r="C292" s="124" t="str">
        <f t="shared" si="14"/>
        <v/>
      </c>
      <c r="L292" s="122" t="e">
        <f>VLOOKUP(O292,Códigos!A:B,2,0)&amp;P292&amp;M292</f>
        <v>#N/A</v>
      </c>
      <c r="M292" s="123">
        <f t="shared" si="13"/>
        <v>3</v>
      </c>
    </row>
    <row r="293" spans="1:17" x14ac:dyDescent="0.35">
      <c r="A293" s="127" t="str">
        <f>Inicio!$C$15&amp;Inicio!$C$20&amp;B293</f>
        <v>278</v>
      </c>
      <c r="B293" s="125">
        <v>278</v>
      </c>
      <c r="C293" s="124" t="str">
        <f t="shared" si="14"/>
        <v/>
      </c>
      <c r="L293" s="122" t="e">
        <f>VLOOKUP(O293,Códigos!A:B,2,0)&amp;P293&amp;M293</f>
        <v>#N/A</v>
      </c>
      <c r="M293" s="123">
        <f t="shared" si="13"/>
        <v>4</v>
      </c>
    </row>
    <row r="294" spans="1:17" x14ac:dyDescent="0.35">
      <c r="A294" s="127" t="str">
        <f>Inicio!$C$15&amp;Inicio!$C$20&amp;B294</f>
        <v>279</v>
      </c>
      <c r="B294" s="125">
        <v>279</v>
      </c>
      <c r="C294" s="124" t="str">
        <f t="shared" si="14"/>
        <v/>
      </c>
      <c r="L294" s="122" t="e">
        <f>VLOOKUP(O294,Códigos!A:B,2,0)&amp;P294&amp;M294</f>
        <v>#N/A</v>
      </c>
      <c r="M294" s="123">
        <f t="shared" si="13"/>
        <v>5</v>
      </c>
    </row>
    <row r="295" spans="1:17" x14ac:dyDescent="0.35">
      <c r="A295" s="127" t="str">
        <f>Inicio!$C$15&amp;Inicio!$C$20&amp;B295</f>
        <v>280</v>
      </c>
      <c r="B295" s="125">
        <v>280</v>
      </c>
      <c r="C295" s="124" t="str">
        <f t="shared" si="14"/>
        <v/>
      </c>
      <c r="L295" s="122" t="e">
        <f>VLOOKUP(O295,Códigos!A:B,2,0)&amp;P295&amp;M295</f>
        <v>#N/A</v>
      </c>
      <c r="M295" s="123">
        <f t="shared" si="13"/>
        <v>6</v>
      </c>
    </row>
    <row r="296" spans="1:17" x14ac:dyDescent="0.35">
      <c r="A296" s="127" t="str">
        <f>Inicio!$C$15&amp;Inicio!$C$20&amp;B296</f>
        <v>281</v>
      </c>
      <c r="B296" s="125">
        <v>281</v>
      </c>
      <c r="C296" s="124" t="str">
        <f t="shared" si="14"/>
        <v/>
      </c>
      <c r="L296" s="122" t="e">
        <f>VLOOKUP(O296,Códigos!A:B,2,0)&amp;P296&amp;M296</f>
        <v>#N/A</v>
      </c>
      <c r="M296" s="123">
        <f t="shared" si="13"/>
        <v>7</v>
      </c>
    </row>
    <row r="297" spans="1:17" x14ac:dyDescent="0.35">
      <c r="A297" s="127" t="str">
        <f>Inicio!$C$15&amp;Inicio!$C$20&amp;B297</f>
        <v>282</v>
      </c>
      <c r="B297" s="125">
        <v>282</v>
      </c>
      <c r="C297" s="124" t="str">
        <f t="shared" si="14"/>
        <v/>
      </c>
      <c r="L297" s="122" t="e">
        <f>VLOOKUP(O297,Códigos!A:B,2,0)&amp;P297&amp;M297</f>
        <v>#N/A</v>
      </c>
      <c r="M297" s="123">
        <f t="shared" si="13"/>
        <v>8</v>
      </c>
    </row>
    <row r="298" spans="1:17" x14ac:dyDescent="0.35">
      <c r="A298" s="127" t="str">
        <f>Inicio!$C$15&amp;Inicio!$C$20&amp;B298</f>
        <v>283</v>
      </c>
      <c r="B298" s="125">
        <v>283</v>
      </c>
      <c r="C298" s="124" t="str">
        <f t="shared" si="14"/>
        <v/>
      </c>
      <c r="L298" s="122" t="e">
        <f>VLOOKUP(O298,Códigos!A:B,2,0)&amp;P298&amp;M298</f>
        <v>#N/A</v>
      </c>
      <c r="M298" s="123">
        <f t="shared" si="13"/>
        <v>9</v>
      </c>
    </row>
    <row r="299" spans="1:17" x14ac:dyDescent="0.35">
      <c r="A299" s="127" t="str">
        <f>Inicio!$C$15&amp;Inicio!$C$20&amp;B299</f>
        <v>284</v>
      </c>
      <c r="B299" s="125">
        <v>284</v>
      </c>
      <c r="C299" s="124" t="str">
        <f t="shared" si="14"/>
        <v/>
      </c>
      <c r="L299" s="122" t="e">
        <f>VLOOKUP(O299,Códigos!A:B,2,0)&amp;P299&amp;M299</f>
        <v>#N/A</v>
      </c>
      <c r="M299" s="123">
        <f t="shared" si="13"/>
        <v>10</v>
      </c>
    </row>
    <row r="300" spans="1:17" x14ac:dyDescent="0.35">
      <c r="A300" s="127" t="str">
        <f>Inicio!$C$15&amp;Inicio!$C$20&amp;B300</f>
        <v>285</v>
      </c>
      <c r="B300" s="125">
        <v>285</v>
      </c>
      <c r="C300" s="124" t="str">
        <f t="shared" si="14"/>
        <v/>
      </c>
      <c r="L300" s="122" t="e">
        <f>VLOOKUP(O300,Códigos!A:B,2,0)&amp;P300&amp;M300</f>
        <v>#N/A</v>
      </c>
      <c r="M300" s="123">
        <f t="shared" si="13"/>
        <v>11</v>
      </c>
    </row>
    <row r="301" spans="1:17" x14ac:dyDescent="0.35">
      <c r="A301" s="127" t="str">
        <f>Inicio!$C$15&amp;Inicio!$C$20&amp;B301</f>
        <v>286</v>
      </c>
      <c r="B301" s="125">
        <v>286</v>
      </c>
      <c r="C301" s="124" t="str">
        <f t="shared" si="14"/>
        <v/>
      </c>
      <c r="L301" s="122" t="e">
        <f>VLOOKUP(O301,Códigos!A:B,2,0)&amp;P301&amp;M301</f>
        <v>#N/A</v>
      </c>
      <c r="M301" s="123">
        <f t="shared" si="13"/>
        <v>12</v>
      </c>
    </row>
    <row r="302" spans="1:17" x14ac:dyDescent="0.35">
      <c r="A302" s="127" t="str">
        <f>Inicio!$C$15&amp;Inicio!$C$20&amp;B302</f>
        <v>287</v>
      </c>
      <c r="B302" s="125">
        <v>287</v>
      </c>
      <c r="C302" s="124" t="str">
        <f t="shared" si="14"/>
        <v/>
      </c>
      <c r="L302" s="122" t="e">
        <f>VLOOKUP(O302,Códigos!A:B,2,0)&amp;P302&amp;M302</f>
        <v>#N/A</v>
      </c>
      <c r="M302" s="123">
        <f t="shared" si="13"/>
        <v>13</v>
      </c>
    </row>
    <row r="303" spans="1:17" x14ac:dyDescent="0.35">
      <c r="A303" s="127" t="str">
        <f>Inicio!$C$15&amp;Inicio!$C$20&amp;B303</f>
        <v>288</v>
      </c>
      <c r="B303" s="125">
        <v>288</v>
      </c>
      <c r="C303" s="124" t="str">
        <f t="shared" si="14"/>
        <v/>
      </c>
      <c r="L303" s="122" t="e">
        <f>VLOOKUP(O303,Códigos!A:B,2,0)&amp;P303&amp;M303</f>
        <v>#N/A</v>
      </c>
      <c r="M303" s="123">
        <f t="shared" si="13"/>
        <v>14</v>
      </c>
    </row>
    <row r="304" spans="1:17" x14ac:dyDescent="0.35">
      <c r="A304" s="127" t="str">
        <f>Inicio!$C$15&amp;Inicio!$C$20&amp;B304</f>
        <v>289</v>
      </c>
      <c r="B304" s="125">
        <v>289</v>
      </c>
      <c r="C304" s="124" t="str">
        <f t="shared" si="14"/>
        <v/>
      </c>
      <c r="L304" s="122" t="e">
        <f>VLOOKUP(O304,Códigos!A:B,2,0)&amp;P304&amp;M304</f>
        <v>#N/A</v>
      </c>
      <c r="M304" s="123">
        <f t="shared" si="13"/>
        <v>15</v>
      </c>
    </row>
    <row r="305" spans="1:13" x14ac:dyDescent="0.35">
      <c r="A305" s="127" t="str">
        <f>Inicio!$C$15&amp;Inicio!$C$20&amp;B305</f>
        <v>290</v>
      </c>
      <c r="B305" s="125">
        <v>290</v>
      </c>
      <c r="C305" s="124" t="str">
        <f t="shared" si="14"/>
        <v/>
      </c>
      <c r="L305" s="122" t="e">
        <f>VLOOKUP(O305,Códigos!A:B,2,0)&amp;P305&amp;M305</f>
        <v>#N/A</v>
      </c>
      <c r="M305" s="123">
        <f t="shared" si="13"/>
        <v>16</v>
      </c>
    </row>
    <row r="306" spans="1:13" x14ac:dyDescent="0.35">
      <c r="A306" s="127" t="str">
        <f>Inicio!$C$15&amp;Inicio!$C$20&amp;B306</f>
        <v>291</v>
      </c>
      <c r="B306" s="125">
        <v>291</v>
      </c>
      <c r="C306" s="124" t="str">
        <f t="shared" si="14"/>
        <v/>
      </c>
      <c r="L306" s="122" t="e">
        <f>VLOOKUP(O306,Códigos!A:B,2,0)&amp;P306&amp;M306</f>
        <v>#N/A</v>
      </c>
      <c r="M306" s="123">
        <f t="shared" si="13"/>
        <v>17</v>
      </c>
    </row>
    <row r="307" spans="1:13" x14ac:dyDescent="0.35">
      <c r="A307" s="127" t="str">
        <f>Inicio!$C$15&amp;Inicio!$C$20&amp;B307</f>
        <v>292</v>
      </c>
      <c r="B307" s="125">
        <v>292</v>
      </c>
      <c r="C307" s="124" t="str">
        <f t="shared" si="14"/>
        <v/>
      </c>
      <c r="L307" s="122" t="e">
        <f>VLOOKUP(O307,Códigos!A:B,2,0)&amp;P307&amp;M307</f>
        <v>#N/A</v>
      </c>
      <c r="M307" s="123">
        <f t="shared" si="13"/>
        <v>18</v>
      </c>
    </row>
    <row r="308" spans="1:13" x14ac:dyDescent="0.35">
      <c r="A308" s="127" t="str">
        <f>Inicio!$C$15&amp;Inicio!$C$20&amp;B308</f>
        <v>293</v>
      </c>
      <c r="B308" s="125">
        <v>293</v>
      </c>
      <c r="C308" s="124" t="str">
        <f t="shared" si="14"/>
        <v/>
      </c>
      <c r="L308" s="122" t="e">
        <f>VLOOKUP(O308,Códigos!A:B,2,0)&amp;P308&amp;M308</f>
        <v>#N/A</v>
      </c>
      <c r="M308" s="123">
        <f t="shared" si="13"/>
        <v>19</v>
      </c>
    </row>
    <row r="309" spans="1:13" x14ac:dyDescent="0.35">
      <c r="A309" s="127" t="str">
        <f>Inicio!$C$15&amp;Inicio!$C$20&amp;B309</f>
        <v>294</v>
      </c>
      <c r="B309" s="125">
        <v>294</v>
      </c>
      <c r="C309" s="124" t="str">
        <f t="shared" si="14"/>
        <v/>
      </c>
      <c r="L309" s="122" t="e">
        <f>VLOOKUP(O309,Códigos!A:B,2,0)&amp;P309&amp;M309</f>
        <v>#N/A</v>
      </c>
      <c r="M309" s="123">
        <f t="shared" si="13"/>
        <v>20</v>
      </c>
    </row>
    <row r="310" spans="1:13" x14ac:dyDescent="0.35">
      <c r="A310" s="127" t="str">
        <f>Inicio!$C$15&amp;Inicio!$C$20&amp;B310</f>
        <v>295</v>
      </c>
      <c r="B310" s="125">
        <v>295</v>
      </c>
      <c r="C310" s="124" t="str">
        <f t="shared" si="14"/>
        <v/>
      </c>
      <c r="L310" s="122" t="e">
        <f>VLOOKUP(O310,Códigos!A:B,2,0)&amp;P310&amp;M310</f>
        <v>#N/A</v>
      </c>
      <c r="M310" s="123">
        <f t="shared" si="13"/>
        <v>21</v>
      </c>
    </row>
    <row r="311" spans="1:13" x14ac:dyDescent="0.35">
      <c r="A311" s="127" t="str">
        <f>Inicio!$C$15&amp;Inicio!$C$20&amp;B311</f>
        <v>296</v>
      </c>
      <c r="B311" s="125">
        <v>296</v>
      </c>
      <c r="C311" s="124" t="str">
        <f t="shared" si="14"/>
        <v/>
      </c>
      <c r="L311" s="122" t="e">
        <f>VLOOKUP(O311,Códigos!A:B,2,0)&amp;P311&amp;M311</f>
        <v>#N/A</v>
      </c>
      <c r="M311" s="123">
        <f t="shared" si="13"/>
        <v>22</v>
      </c>
    </row>
    <row r="312" spans="1:13" x14ac:dyDescent="0.35">
      <c r="A312" s="127" t="str">
        <f>Inicio!$C$15&amp;Inicio!$C$20&amp;B312</f>
        <v>297</v>
      </c>
      <c r="B312" s="125">
        <v>297</v>
      </c>
      <c r="C312" s="124" t="str">
        <f t="shared" si="14"/>
        <v/>
      </c>
      <c r="L312" s="122" t="e">
        <f>VLOOKUP(O312,Códigos!A:B,2,0)&amp;P312&amp;M312</f>
        <v>#N/A</v>
      </c>
      <c r="M312" s="123">
        <f t="shared" si="13"/>
        <v>23</v>
      </c>
    </row>
    <row r="313" spans="1:13" x14ac:dyDescent="0.35">
      <c r="A313" s="127" t="str">
        <f>Inicio!$C$15&amp;Inicio!$C$20&amp;B313</f>
        <v>298</v>
      </c>
      <c r="B313" s="125">
        <v>298</v>
      </c>
      <c r="C313" s="124" t="str">
        <f t="shared" si="14"/>
        <v/>
      </c>
      <c r="L313" s="122" t="e">
        <f>VLOOKUP(O313,Códigos!A:B,2,0)&amp;P313&amp;M313</f>
        <v>#N/A</v>
      </c>
      <c r="M313" s="123">
        <f t="shared" si="13"/>
        <v>24</v>
      </c>
    </row>
    <row r="314" spans="1:13" x14ac:dyDescent="0.35">
      <c r="A314" s="127" t="str">
        <f>Inicio!$C$15&amp;Inicio!$C$20&amp;B314</f>
        <v>299</v>
      </c>
      <c r="B314" s="125">
        <v>299</v>
      </c>
      <c r="C314" s="124" t="str">
        <f t="shared" si="14"/>
        <v/>
      </c>
      <c r="L314" s="122" t="e">
        <f>VLOOKUP(O314,Códigos!A:B,2,0)&amp;P314&amp;M314</f>
        <v>#N/A</v>
      </c>
      <c r="M314" s="123">
        <f t="shared" si="13"/>
        <v>25</v>
      </c>
    </row>
    <row r="315" spans="1:13" x14ac:dyDescent="0.35">
      <c r="A315" s="127" t="str">
        <f>Inicio!$C$15&amp;Inicio!$C$20&amp;B315</f>
        <v>300</v>
      </c>
      <c r="B315" s="125">
        <v>300</v>
      </c>
      <c r="C315" s="124" t="str">
        <f t="shared" si="14"/>
        <v/>
      </c>
      <c r="L315" s="122" t="e">
        <f>VLOOKUP(O315,Códigos!A:B,2,0)&amp;P315&amp;M315</f>
        <v>#N/A</v>
      </c>
      <c r="M315" s="123">
        <f t="shared" si="13"/>
        <v>26</v>
      </c>
    </row>
    <row r="316" spans="1:13" x14ac:dyDescent="0.35">
      <c r="A316" s="127" t="str">
        <f>Inicio!$C$15&amp;Inicio!$C$20&amp;B316</f>
        <v>301</v>
      </c>
      <c r="B316" s="125">
        <v>301</v>
      </c>
      <c r="C316" s="124" t="str">
        <f t="shared" si="14"/>
        <v/>
      </c>
      <c r="L316" s="122" t="e">
        <f>VLOOKUP(O316,Códigos!A:B,2,0)&amp;P316&amp;M316</f>
        <v>#N/A</v>
      </c>
      <c r="M316" s="123">
        <f t="shared" si="13"/>
        <v>27</v>
      </c>
    </row>
    <row r="317" spans="1:13" x14ac:dyDescent="0.35">
      <c r="L317" s="122" t="e">
        <f>VLOOKUP(O317,Códigos!A:B,2,0)&amp;P317&amp;M317</f>
        <v>#N/A</v>
      </c>
      <c r="M317" s="123">
        <f t="shared" si="13"/>
        <v>28</v>
      </c>
    </row>
    <row r="318" spans="1:13" x14ac:dyDescent="0.35">
      <c r="L318" s="122" t="e">
        <f>VLOOKUP(O318,Códigos!A:B,2,0)&amp;P318&amp;M318</f>
        <v>#N/A</v>
      </c>
      <c r="M318" s="123">
        <f t="shared" si="13"/>
        <v>29</v>
      </c>
    </row>
    <row r="319" spans="1:13" x14ac:dyDescent="0.35">
      <c r="L319" s="122" t="e">
        <f>VLOOKUP(O319,Códigos!A:B,2,0)&amp;P319&amp;M319</f>
        <v>#N/A</v>
      </c>
      <c r="M319" s="123">
        <f t="shared" si="13"/>
        <v>30</v>
      </c>
    </row>
    <row r="320" spans="1:13" x14ac:dyDescent="0.35">
      <c r="L320" s="122" t="e">
        <f>VLOOKUP(O320,Códigos!A:B,2,0)&amp;P320&amp;M320</f>
        <v>#N/A</v>
      </c>
      <c r="M320" s="123">
        <f t="shared" si="13"/>
        <v>31</v>
      </c>
    </row>
    <row r="321" spans="12:13" x14ac:dyDescent="0.35">
      <c r="L321" s="122" t="e">
        <f>VLOOKUP(O321,Códigos!A:B,2,0)&amp;P321&amp;M321</f>
        <v>#N/A</v>
      </c>
      <c r="M321" s="123">
        <f t="shared" si="13"/>
        <v>32</v>
      </c>
    </row>
    <row r="322" spans="12:13" x14ac:dyDescent="0.35">
      <c r="L322" s="122" t="e">
        <f>VLOOKUP(O322,Códigos!A:B,2,0)&amp;P322&amp;M322</f>
        <v>#N/A</v>
      </c>
      <c r="M322" s="123">
        <f t="shared" si="13"/>
        <v>33</v>
      </c>
    </row>
    <row r="323" spans="12:13" x14ac:dyDescent="0.35">
      <c r="L323" s="122" t="e">
        <f>VLOOKUP(O323,Códigos!A:B,2,0)&amp;P323&amp;M323</f>
        <v>#N/A</v>
      </c>
      <c r="M323" s="123">
        <f t="shared" ref="M323:M386" si="15">+IF(P323=P322,M322+1,1)</f>
        <v>34</v>
      </c>
    </row>
    <row r="324" spans="12:13" x14ac:dyDescent="0.35">
      <c r="L324" s="122" t="e">
        <f>VLOOKUP(O324,Códigos!A:B,2,0)&amp;P324&amp;M324</f>
        <v>#N/A</v>
      </c>
      <c r="M324" s="123">
        <f t="shared" si="15"/>
        <v>35</v>
      </c>
    </row>
    <row r="325" spans="12:13" x14ac:dyDescent="0.35">
      <c r="L325" s="122" t="e">
        <f>VLOOKUP(O325,Códigos!A:B,2,0)&amp;P325&amp;M325</f>
        <v>#N/A</v>
      </c>
      <c r="M325" s="123">
        <f t="shared" si="15"/>
        <v>36</v>
      </c>
    </row>
    <row r="326" spans="12:13" x14ac:dyDescent="0.35">
      <c r="L326" s="122" t="e">
        <f>VLOOKUP(O326,Códigos!A:B,2,0)&amp;P326&amp;M326</f>
        <v>#N/A</v>
      </c>
      <c r="M326" s="123">
        <f t="shared" si="15"/>
        <v>37</v>
      </c>
    </row>
    <row r="327" spans="12:13" x14ac:dyDescent="0.35">
      <c r="L327" s="122" t="e">
        <f>VLOOKUP(O327,Códigos!A:B,2,0)&amp;P327&amp;M327</f>
        <v>#N/A</v>
      </c>
      <c r="M327" s="123">
        <f t="shared" si="15"/>
        <v>38</v>
      </c>
    </row>
    <row r="328" spans="12:13" x14ac:dyDescent="0.35">
      <c r="L328" s="122" t="e">
        <f>VLOOKUP(O328,Códigos!A:B,2,0)&amp;P328&amp;M328</f>
        <v>#N/A</v>
      </c>
      <c r="M328" s="123">
        <f t="shared" si="15"/>
        <v>39</v>
      </c>
    </row>
    <row r="329" spans="12:13" x14ac:dyDescent="0.35">
      <c r="L329" s="122" t="e">
        <f>VLOOKUP(O329,Códigos!A:B,2,0)&amp;P329&amp;M329</f>
        <v>#N/A</v>
      </c>
      <c r="M329" s="123">
        <f t="shared" si="15"/>
        <v>40</v>
      </c>
    </row>
    <row r="330" spans="12:13" x14ac:dyDescent="0.35">
      <c r="L330" s="122" t="e">
        <f>VLOOKUP(O330,Códigos!A:B,2,0)&amp;P330&amp;M330</f>
        <v>#N/A</v>
      </c>
      <c r="M330" s="123">
        <f t="shared" si="15"/>
        <v>41</v>
      </c>
    </row>
    <row r="331" spans="12:13" x14ac:dyDescent="0.35">
      <c r="L331" s="122" t="e">
        <f>VLOOKUP(O331,Códigos!A:B,2,0)&amp;P331&amp;M331</f>
        <v>#N/A</v>
      </c>
      <c r="M331" s="123">
        <f t="shared" si="15"/>
        <v>42</v>
      </c>
    </row>
    <row r="332" spans="12:13" x14ac:dyDescent="0.35">
      <c r="L332" s="122" t="e">
        <f>VLOOKUP(O332,Códigos!A:B,2,0)&amp;P332&amp;M332</f>
        <v>#N/A</v>
      </c>
      <c r="M332" s="123">
        <f t="shared" si="15"/>
        <v>43</v>
      </c>
    </row>
    <row r="333" spans="12:13" x14ac:dyDescent="0.35">
      <c r="L333" s="122" t="e">
        <f>VLOOKUP(O333,Códigos!A:B,2,0)&amp;P333&amp;M333</f>
        <v>#N/A</v>
      </c>
      <c r="M333" s="123">
        <f t="shared" si="15"/>
        <v>44</v>
      </c>
    </row>
    <row r="334" spans="12:13" x14ac:dyDescent="0.35">
      <c r="L334" s="122" t="e">
        <f>VLOOKUP(O334,Códigos!A:B,2,0)&amp;P334&amp;M334</f>
        <v>#N/A</v>
      </c>
      <c r="M334" s="123">
        <f t="shared" si="15"/>
        <v>45</v>
      </c>
    </row>
    <row r="335" spans="12:13" x14ac:dyDescent="0.35">
      <c r="L335" s="122" t="e">
        <f>VLOOKUP(O335,Códigos!A:B,2,0)&amp;P335&amp;M335</f>
        <v>#N/A</v>
      </c>
      <c r="M335" s="123">
        <f t="shared" si="15"/>
        <v>46</v>
      </c>
    </row>
    <row r="336" spans="12:13" x14ac:dyDescent="0.35">
      <c r="L336" s="122" t="e">
        <f>VLOOKUP(O336,Códigos!A:B,2,0)&amp;P336&amp;M336</f>
        <v>#N/A</v>
      </c>
      <c r="M336" s="123">
        <f t="shared" si="15"/>
        <v>47</v>
      </c>
    </row>
    <row r="337" spans="12:13" x14ac:dyDescent="0.35">
      <c r="L337" s="122" t="e">
        <f>VLOOKUP(O337,Códigos!A:B,2,0)&amp;P337&amp;M337</f>
        <v>#N/A</v>
      </c>
      <c r="M337" s="123">
        <f t="shared" si="15"/>
        <v>48</v>
      </c>
    </row>
    <row r="338" spans="12:13" x14ac:dyDescent="0.35">
      <c r="L338" s="122" t="e">
        <f>VLOOKUP(O338,Códigos!A:B,2,0)&amp;P338&amp;M338</f>
        <v>#N/A</v>
      </c>
      <c r="M338" s="123">
        <f t="shared" si="15"/>
        <v>49</v>
      </c>
    </row>
    <row r="339" spans="12:13" x14ac:dyDescent="0.35">
      <c r="L339" s="122" t="e">
        <f>VLOOKUP(O339,Códigos!A:B,2,0)&amp;P339&amp;M339</f>
        <v>#N/A</v>
      </c>
      <c r="M339" s="123">
        <f t="shared" si="15"/>
        <v>50</v>
      </c>
    </row>
    <row r="340" spans="12:13" x14ac:dyDescent="0.35">
      <c r="L340" s="122" t="e">
        <f>VLOOKUP(O340,Códigos!A:B,2,0)&amp;P340&amp;M340</f>
        <v>#N/A</v>
      </c>
      <c r="M340" s="123">
        <f t="shared" si="15"/>
        <v>51</v>
      </c>
    </row>
    <row r="341" spans="12:13" x14ac:dyDescent="0.35">
      <c r="L341" s="122" t="e">
        <f>VLOOKUP(O341,Códigos!A:B,2,0)&amp;P341&amp;M341</f>
        <v>#N/A</v>
      </c>
      <c r="M341" s="123">
        <f t="shared" si="15"/>
        <v>52</v>
      </c>
    </row>
    <row r="342" spans="12:13" x14ac:dyDescent="0.35">
      <c r="L342" s="122" t="e">
        <f>VLOOKUP(O342,Códigos!A:B,2,0)&amp;P342&amp;M342</f>
        <v>#N/A</v>
      </c>
      <c r="M342" s="123">
        <f t="shared" si="15"/>
        <v>53</v>
      </c>
    </row>
    <row r="343" spans="12:13" x14ac:dyDescent="0.35">
      <c r="L343" s="122" t="e">
        <f>VLOOKUP(O343,Códigos!A:B,2,0)&amp;P343&amp;M343</f>
        <v>#N/A</v>
      </c>
      <c r="M343" s="123">
        <f t="shared" si="15"/>
        <v>54</v>
      </c>
    </row>
    <row r="344" spans="12:13" x14ac:dyDescent="0.35">
      <c r="L344" s="122" t="e">
        <f>VLOOKUP(O344,Códigos!A:B,2,0)&amp;P344&amp;M344</f>
        <v>#N/A</v>
      </c>
      <c r="M344" s="123">
        <f t="shared" si="15"/>
        <v>55</v>
      </c>
    </row>
    <row r="345" spans="12:13" x14ac:dyDescent="0.35">
      <c r="L345" s="122" t="e">
        <f>VLOOKUP(O345,Códigos!A:B,2,0)&amp;P345&amp;M345</f>
        <v>#N/A</v>
      </c>
      <c r="M345" s="123">
        <f t="shared" si="15"/>
        <v>56</v>
      </c>
    </row>
    <row r="346" spans="12:13" x14ac:dyDescent="0.35">
      <c r="L346" s="122" t="e">
        <f>VLOOKUP(O346,Códigos!A:B,2,0)&amp;P346&amp;M346</f>
        <v>#N/A</v>
      </c>
      <c r="M346" s="123">
        <f t="shared" si="15"/>
        <v>57</v>
      </c>
    </row>
    <row r="347" spans="12:13" x14ac:dyDescent="0.35">
      <c r="L347" s="122" t="e">
        <f>VLOOKUP(O347,Códigos!A:B,2,0)&amp;P347&amp;M347</f>
        <v>#N/A</v>
      </c>
      <c r="M347" s="123">
        <f t="shared" si="15"/>
        <v>58</v>
      </c>
    </row>
    <row r="348" spans="12:13" x14ac:dyDescent="0.35">
      <c r="L348" s="122" t="e">
        <f>VLOOKUP(O348,Códigos!A:B,2,0)&amp;P348&amp;M348</f>
        <v>#N/A</v>
      </c>
      <c r="M348" s="123">
        <f t="shared" si="15"/>
        <v>59</v>
      </c>
    </row>
    <row r="349" spans="12:13" x14ac:dyDescent="0.35">
      <c r="L349" s="122" t="e">
        <f>VLOOKUP(O349,Códigos!A:B,2,0)&amp;P349&amp;M349</f>
        <v>#N/A</v>
      </c>
      <c r="M349" s="123">
        <f t="shared" si="15"/>
        <v>60</v>
      </c>
    </row>
    <row r="350" spans="12:13" x14ac:dyDescent="0.35">
      <c r="L350" s="122" t="e">
        <f>VLOOKUP(O350,Códigos!A:B,2,0)&amp;P350&amp;M350</f>
        <v>#N/A</v>
      </c>
      <c r="M350" s="123">
        <f t="shared" si="15"/>
        <v>61</v>
      </c>
    </row>
    <row r="351" spans="12:13" x14ac:dyDescent="0.35">
      <c r="L351" s="122" t="e">
        <f>VLOOKUP(O351,Códigos!A:B,2,0)&amp;P351&amp;M351</f>
        <v>#N/A</v>
      </c>
      <c r="M351" s="123">
        <f t="shared" si="15"/>
        <v>62</v>
      </c>
    </row>
    <row r="352" spans="12:13" x14ac:dyDescent="0.35">
      <c r="L352" s="122" t="e">
        <f>VLOOKUP(O352,Códigos!A:B,2,0)&amp;P352&amp;M352</f>
        <v>#N/A</v>
      </c>
      <c r="M352" s="123">
        <f t="shared" si="15"/>
        <v>63</v>
      </c>
    </row>
    <row r="353" spans="12:13" x14ac:dyDescent="0.35">
      <c r="L353" s="122" t="e">
        <f>VLOOKUP(O353,Códigos!A:B,2,0)&amp;P353&amp;M353</f>
        <v>#N/A</v>
      </c>
      <c r="M353" s="123">
        <f t="shared" si="15"/>
        <v>64</v>
      </c>
    </row>
    <row r="354" spans="12:13" x14ac:dyDescent="0.35">
      <c r="L354" s="122" t="e">
        <f>VLOOKUP(O354,Códigos!A:B,2,0)&amp;P354&amp;M354</f>
        <v>#N/A</v>
      </c>
      <c r="M354" s="123">
        <f t="shared" si="15"/>
        <v>65</v>
      </c>
    </row>
    <row r="355" spans="12:13" x14ac:dyDescent="0.35">
      <c r="L355" s="122" t="e">
        <f>VLOOKUP(O355,Códigos!A:B,2,0)&amp;P355&amp;M355</f>
        <v>#N/A</v>
      </c>
      <c r="M355" s="123">
        <f t="shared" si="15"/>
        <v>66</v>
      </c>
    </row>
    <row r="356" spans="12:13" x14ac:dyDescent="0.35">
      <c r="L356" s="122" t="e">
        <f>VLOOKUP(O356,Códigos!A:B,2,0)&amp;P356&amp;M356</f>
        <v>#N/A</v>
      </c>
      <c r="M356" s="123">
        <f t="shared" si="15"/>
        <v>67</v>
      </c>
    </row>
    <row r="357" spans="12:13" x14ac:dyDescent="0.35">
      <c r="L357" s="122" t="e">
        <f>VLOOKUP(O357,Códigos!A:B,2,0)&amp;P357&amp;M357</f>
        <v>#N/A</v>
      </c>
      <c r="M357" s="123">
        <f t="shared" si="15"/>
        <v>68</v>
      </c>
    </row>
    <row r="358" spans="12:13" x14ac:dyDescent="0.35">
      <c r="L358" s="122" t="e">
        <f>VLOOKUP(O358,Códigos!A:B,2,0)&amp;P358&amp;M358</f>
        <v>#N/A</v>
      </c>
      <c r="M358" s="123">
        <f t="shared" si="15"/>
        <v>69</v>
      </c>
    </row>
    <row r="359" spans="12:13" x14ac:dyDescent="0.35">
      <c r="L359" s="122" t="e">
        <f>VLOOKUP(O359,Códigos!A:B,2,0)&amp;P359&amp;M359</f>
        <v>#N/A</v>
      </c>
      <c r="M359" s="123">
        <f t="shared" si="15"/>
        <v>70</v>
      </c>
    </row>
    <row r="360" spans="12:13" x14ac:dyDescent="0.35">
      <c r="L360" s="122" t="e">
        <f>VLOOKUP(O360,Códigos!A:B,2,0)&amp;P360&amp;M360</f>
        <v>#N/A</v>
      </c>
      <c r="M360" s="123">
        <f t="shared" si="15"/>
        <v>71</v>
      </c>
    </row>
    <row r="361" spans="12:13" x14ac:dyDescent="0.35">
      <c r="L361" s="122" t="e">
        <f>VLOOKUP(O361,Códigos!A:B,2,0)&amp;P361&amp;M361</f>
        <v>#N/A</v>
      </c>
      <c r="M361" s="123">
        <f t="shared" si="15"/>
        <v>72</v>
      </c>
    </row>
    <row r="362" spans="12:13" x14ac:dyDescent="0.35">
      <c r="L362" s="122" t="e">
        <f>VLOOKUP(O362,Códigos!A:B,2,0)&amp;P362&amp;M362</f>
        <v>#N/A</v>
      </c>
      <c r="M362" s="123">
        <f t="shared" si="15"/>
        <v>73</v>
      </c>
    </row>
    <row r="363" spans="12:13" x14ac:dyDescent="0.35">
      <c r="L363" s="122" t="e">
        <f>VLOOKUP(O363,Códigos!A:B,2,0)&amp;P363&amp;M363</f>
        <v>#N/A</v>
      </c>
      <c r="M363" s="123">
        <f t="shared" si="15"/>
        <v>74</v>
      </c>
    </row>
    <row r="364" spans="12:13" x14ac:dyDescent="0.35">
      <c r="L364" s="122" t="e">
        <f>VLOOKUP(O364,Códigos!A:B,2,0)&amp;P364&amp;M364</f>
        <v>#N/A</v>
      </c>
      <c r="M364" s="123">
        <f t="shared" si="15"/>
        <v>75</v>
      </c>
    </row>
    <row r="365" spans="12:13" x14ac:dyDescent="0.35">
      <c r="L365" s="122" t="e">
        <f>VLOOKUP(O365,Códigos!A:B,2,0)&amp;P365&amp;M365</f>
        <v>#N/A</v>
      </c>
      <c r="M365" s="123">
        <f t="shared" si="15"/>
        <v>76</v>
      </c>
    </row>
    <row r="366" spans="12:13" x14ac:dyDescent="0.35">
      <c r="L366" s="122" t="e">
        <f>VLOOKUP(O366,Códigos!A:B,2,0)&amp;P366&amp;M366</f>
        <v>#N/A</v>
      </c>
      <c r="M366" s="123">
        <f t="shared" si="15"/>
        <v>77</v>
      </c>
    </row>
    <row r="367" spans="12:13" x14ac:dyDescent="0.35">
      <c r="L367" s="122" t="e">
        <f>VLOOKUP(O367,Códigos!A:B,2,0)&amp;P367&amp;M367</f>
        <v>#N/A</v>
      </c>
      <c r="M367" s="123">
        <f t="shared" si="15"/>
        <v>78</v>
      </c>
    </row>
    <row r="368" spans="12:13" x14ac:dyDescent="0.35">
      <c r="L368" s="122" t="e">
        <f>VLOOKUP(O368,Códigos!A:B,2,0)&amp;P368&amp;M368</f>
        <v>#N/A</v>
      </c>
      <c r="M368" s="123">
        <f t="shared" si="15"/>
        <v>79</v>
      </c>
    </row>
    <row r="369" spans="12:13" x14ac:dyDescent="0.35">
      <c r="L369" s="122" t="e">
        <f>VLOOKUP(O369,Códigos!A:B,2,0)&amp;P369&amp;M369</f>
        <v>#N/A</v>
      </c>
      <c r="M369" s="123">
        <f t="shared" si="15"/>
        <v>80</v>
      </c>
    </row>
    <row r="370" spans="12:13" x14ac:dyDescent="0.35">
      <c r="L370" s="122" t="e">
        <f>VLOOKUP(O370,Códigos!A:B,2,0)&amp;P370&amp;M370</f>
        <v>#N/A</v>
      </c>
      <c r="M370" s="123">
        <f t="shared" si="15"/>
        <v>81</v>
      </c>
    </row>
    <row r="371" spans="12:13" x14ac:dyDescent="0.35">
      <c r="L371" s="122" t="e">
        <f>VLOOKUP(O371,Códigos!A:B,2,0)&amp;P371&amp;M371</f>
        <v>#N/A</v>
      </c>
      <c r="M371" s="123">
        <f t="shared" si="15"/>
        <v>82</v>
      </c>
    </row>
    <row r="372" spans="12:13" x14ac:dyDescent="0.35">
      <c r="L372" s="122" t="e">
        <f>VLOOKUP(O372,Códigos!A:B,2,0)&amp;P372&amp;M372</f>
        <v>#N/A</v>
      </c>
      <c r="M372" s="123">
        <f t="shared" si="15"/>
        <v>83</v>
      </c>
    </row>
    <row r="373" spans="12:13" x14ac:dyDescent="0.35">
      <c r="L373" s="122" t="e">
        <f>VLOOKUP(O373,Códigos!A:B,2,0)&amp;P373&amp;M373</f>
        <v>#N/A</v>
      </c>
      <c r="M373" s="123">
        <f t="shared" si="15"/>
        <v>84</v>
      </c>
    </row>
    <row r="374" spans="12:13" x14ac:dyDescent="0.35">
      <c r="L374" s="122" t="e">
        <f>VLOOKUP(O374,Códigos!A:B,2,0)&amp;P374&amp;M374</f>
        <v>#N/A</v>
      </c>
      <c r="M374" s="123">
        <f t="shared" si="15"/>
        <v>85</v>
      </c>
    </row>
    <row r="375" spans="12:13" x14ac:dyDescent="0.35">
      <c r="L375" s="122" t="e">
        <f>VLOOKUP(O375,Códigos!A:B,2,0)&amp;P375&amp;M375</f>
        <v>#N/A</v>
      </c>
      <c r="M375" s="123">
        <f t="shared" si="15"/>
        <v>86</v>
      </c>
    </row>
    <row r="376" spans="12:13" x14ac:dyDescent="0.35">
      <c r="L376" s="122" t="e">
        <f>VLOOKUP(O376,Códigos!A:B,2,0)&amp;P376&amp;M376</f>
        <v>#N/A</v>
      </c>
      <c r="M376" s="123">
        <f t="shared" si="15"/>
        <v>87</v>
      </c>
    </row>
    <row r="377" spans="12:13" x14ac:dyDescent="0.35">
      <c r="L377" s="122" t="e">
        <f>VLOOKUP(O377,Códigos!A:B,2,0)&amp;P377&amp;M377</f>
        <v>#N/A</v>
      </c>
      <c r="M377" s="123">
        <f t="shared" si="15"/>
        <v>88</v>
      </c>
    </row>
    <row r="378" spans="12:13" x14ac:dyDescent="0.35">
      <c r="L378" s="122" t="e">
        <f>VLOOKUP(O378,Códigos!A:B,2,0)&amp;P378&amp;M378</f>
        <v>#N/A</v>
      </c>
      <c r="M378" s="123">
        <f t="shared" si="15"/>
        <v>89</v>
      </c>
    </row>
    <row r="379" spans="12:13" x14ac:dyDescent="0.35">
      <c r="L379" s="122" t="e">
        <f>VLOOKUP(O379,Códigos!A:B,2,0)&amp;P379&amp;M379</f>
        <v>#N/A</v>
      </c>
      <c r="M379" s="123">
        <f t="shared" si="15"/>
        <v>90</v>
      </c>
    </row>
    <row r="380" spans="12:13" x14ac:dyDescent="0.35">
      <c r="L380" s="122" t="e">
        <f>VLOOKUP(O380,Códigos!A:B,2,0)&amp;P380&amp;M380</f>
        <v>#N/A</v>
      </c>
      <c r="M380" s="123">
        <f t="shared" si="15"/>
        <v>91</v>
      </c>
    </row>
    <row r="381" spans="12:13" x14ac:dyDescent="0.35">
      <c r="L381" s="122" t="e">
        <f>VLOOKUP(O381,Códigos!A:B,2,0)&amp;P381&amp;M381</f>
        <v>#N/A</v>
      </c>
      <c r="M381" s="123">
        <f t="shared" si="15"/>
        <v>92</v>
      </c>
    </row>
    <row r="382" spans="12:13" x14ac:dyDescent="0.35">
      <c r="L382" s="122" t="e">
        <f>VLOOKUP(O382,Códigos!A:B,2,0)&amp;P382&amp;M382</f>
        <v>#N/A</v>
      </c>
      <c r="M382" s="123">
        <f t="shared" si="15"/>
        <v>93</v>
      </c>
    </row>
    <row r="383" spans="12:13" x14ac:dyDescent="0.35">
      <c r="L383" s="122" t="e">
        <f>VLOOKUP(O383,Códigos!A:B,2,0)&amp;P383&amp;M383</f>
        <v>#N/A</v>
      </c>
      <c r="M383" s="123">
        <f t="shared" si="15"/>
        <v>94</v>
      </c>
    </row>
    <row r="384" spans="12:13" x14ac:dyDescent="0.35">
      <c r="L384" s="122" t="e">
        <f>VLOOKUP(O384,Códigos!A:B,2,0)&amp;P384&amp;M384</f>
        <v>#N/A</v>
      </c>
      <c r="M384" s="123">
        <f t="shared" si="15"/>
        <v>95</v>
      </c>
    </row>
    <row r="385" spans="12:13" x14ac:dyDescent="0.35">
      <c r="L385" s="122" t="e">
        <f>VLOOKUP(O385,Códigos!A:B,2,0)&amp;P385&amp;M385</f>
        <v>#N/A</v>
      </c>
      <c r="M385" s="123">
        <f t="shared" si="15"/>
        <v>96</v>
      </c>
    </row>
    <row r="386" spans="12:13" x14ac:dyDescent="0.35">
      <c r="L386" s="122" t="e">
        <f>VLOOKUP(O386,Códigos!A:B,2,0)&amp;P386&amp;M386</f>
        <v>#N/A</v>
      </c>
      <c r="M386" s="123">
        <f t="shared" si="15"/>
        <v>97</v>
      </c>
    </row>
    <row r="387" spans="12:13" x14ac:dyDescent="0.35">
      <c r="L387" s="122" t="e">
        <f>VLOOKUP(O387,Códigos!A:B,2,0)&amp;P387&amp;M387</f>
        <v>#N/A</v>
      </c>
      <c r="M387" s="123">
        <f t="shared" ref="M387:M445" si="16">+IF(P387=P386,M386+1,1)</f>
        <v>98</v>
      </c>
    </row>
    <row r="388" spans="12:13" x14ac:dyDescent="0.35">
      <c r="L388" s="122" t="e">
        <f>VLOOKUP(O388,Códigos!A:B,2,0)&amp;P388&amp;M388</f>
        <v>#N/A</v>
      </c>
      <c r="M388" s="123">
        <f t="shared" si="16"/>
        <v>99</v>
      </c>
    </row>
    <row r="389" spans="12:13" x14ac:dyDescent="0.35">
      <c r="L389" s="122" t="e">
        <f>VLOOKUP(O389,Códigos!A:B,2,0)&amp;P389&amp;M389</f>
        <v>#N/A</v>
      </c>
      <c r="M389" s="123">
        <f t="shared" si="16"/>
        <v>100</v>
      </c>
    </row>
    <row r="390" spans="12:13" x14ac:dyDescent="0.35">
      <c r="L390" s="122" t="e">
        <f>VLOOKUP(O390,Códigos!A:B,2,0)&amp;P390&amp;M390</f>
        <v>#N/A</v>
      </c>
      <c r="M390" s="123">
        <f t="shared" si="16"/>
        <v>101</v>
      </c>
    </row>
    <row r="391" spans="12:13" x14ac:dyDescent="0.35">
      <c r="L391" s="122" t="e">
        <f>VLOOKUP(O391,Códigos!A:B,2,0)&amp;P391&amp;M391</f>
        <v>#N/A</v>
      </c>
      <c r="M391" s="123">
        <f t="shared" si="16"/>
        <v>102</v>
      </c>
    </row>
    <row r="392" spans="12:13" x14ac:dyDescent="0.35">
      <c r="L392" s="122" t="e">
        <f>VLOOKUP(O392,Códigos!A:B,2,0)&amp;P392&amp;M392</f>
        <v>#N/A</v>
      </c>
      <c r="M392" s="123">
        <f t="shared" si="16"/>
        <v>103</v>
      </c>
    </row>
    <row r="393" spans="12:13" x14ac:dyDescent="0.35">
      <c r="L393" s="122" t="e">
        <f>VLOOKUP(O393,Códigos!A:B,2,0)&amp;P393&amp;M393</f>
        <v>#N/A</v>
      </c>
      <c r="M393" s="123">
        <f t="shared" si="16"/>
        <v>104</v>
      </c>
    </row>
    <row r="394" spans="12:13" x14ac:dyDescent="0.35">
      <c r="L394" s="122" t="e">
        <f>VLOOKUP(O394,Códigos!A:B,2,0)&amp;P394&amp;M394</f>
        <v>#N/A</v>
      </c>
      <c r="M394" s="123">
        <f t="shared" si="16"/>
        <v>105</v>
      </c>
    </row>
    <row r="395" spans="12:13" x14ac:dyDescent="0.35">
      <c r="L395" s="122" t="e">
        <f>VLOOKUP(O395,Códigos!A:B,2,0)&amp;P395&amp;M395</f>
        <v>#N/A</v>
      </c>
      <c r="M395" s="123">
        <f t="shared" si="16"/>
        <v>106</v>
      </c>
    </row>
    <row r="396" spans="12:13" x14ac:dyDescent="0.35">
      <c r="L396" s="122" t="e">
        <f>VLOOKUP(O396,Códigos!A:B,2,0)&amp;P396&amp;M396</f>
        <v>#N/A</v>
      </c>
      <c r="M396" s="123">
        <f t="shared" si="16"/>
        <v>107</v>
      </c>
    </row>
    <row r="397" spans="12:13" x14ac:dyDescent="0.35">
      <c r="L397" s="122" t="e">
        <f>VLOOKUP(O397,Códigos!A:B,2,0)&amp;P397&amp;M397</f>
        <v>#N/A</v>
      </c>
      <c r="M397" s="123">
        <f t="shared" si="16"/>
        <v>108</v>
      </c>
    </row>
    <row r="398" spans="12:13" x14ac:dyDescent="0.35">
      <c r="L398" s="122" t="e">
        <f>VLOOKUP(O398,Códigos!A:B,2,0)&amp;P398&amp;M398</f>
        <v>#N/A</v>
      </c>
      <c r="M398" s="123">
        <f t="shared" si="16"/>
        <v>109</v>
      </c>
    </row>
    <row r="399" spans="12:13" x14ac:dyDescent="0.35">
      <c r="L399" s="122" t="e">
        <f>VLOOKUP(O399,Códigos!A:B,2,0)&amp;P399&amp;M399</f>
        <v>#N/A</v>
      </c>
      <c r="M399" s="123">
        <f t="shared" si="16"/>
        <v>110</v>
      </c>
    </row>
    <row r="400" spans="12:13" x14ac:dyDescent="0.35">
      <c r="L400" s="122" t="e">
        <f>VLOOKUP(O400,Códigos!A:B,2,0)&amp;P400&amp;M400</f>
        <v>#N/A</v>
      </c>
      <c r="M400" s="123">
        <f t="shared" si="16"/>
        <v>111</v>
      </c>
    </row>
    <row r="401" spans="12:13" x14ac:dyDescent="0.35">
      <c r="L401" s="122" t="e">
        <f>VLOOKUP(O401,Códigos!A:B,2,0)&amp;P401&amp;M401</f>
        <v>#N/A</v>
      </c>
      <c r="M401" s="123">
        <f t="shared" si="16"/>
        <v>112</v>
      </c>
    </row>
    <row r="402" spans="12:13" x14ac:dyDescent="0.35">
      <c r="L402" s="122" t="e">
        <f>VLOOKUP(O402,Códigos!A:B,2,0)&amp;P402&amp;M402</f>
        <v>#N/A</v>
      </c>
      <c r="M402" s="123">
        <f t="shared" si="16"/>
        <v>113</v>
      </c>
    </row>
    <row r="403" spans="12:13" x14ac:dyDescent="0.35">
      <c r="L403" s="122" t="e">
        <f>VLOOKUP(O403,Códigos!A:B,2,0)&amp;P403&amp;M403</f>
        <v>#N/A</v>
      </c>
      <c r="M403" s="123">
        <f t="shared" si="16"/>
        <v>114</v>
      </c>
    </row>
    <row r="404" spans="12:13" x14ac:dyDescent="0.35">
      <c r="L404" s="122" t="e">
        <f>VLOOKUP(O404,Códigos!A:B,2,0)&amp;P404&amp;M404</f>
        <v>#N/A</v>
      </c>
      <c r="M404" s="123">
        <f t="shared" si="16"/>
        <v>115</v>
      </c>
    </row>
    <row r="405" spans="12:13" x14ac:dyDescent="0.35">
      <c r="L405" s="122" t="e">
        <f>VLOOKUP(O405,Códigos!A:B,2,0)&amp;P405&amp;M405</f>
        <v>#N/A</v>
      </c>
      <c r="M405" s="123">
        <f t="shared" si="16"/>
        <v>116</v>
      </c>
    </row>
    <row r="406" spans="12:13" x14ac:dyDescent="0.35">
      <c r="L406" s="122" t="e">
        <f>VLOOKUP(O406,Códigos!A:B,2,0)&amp;P406&amp;M406</f>
        <v>#N/A</v>
      </c>
      <c r="M406" s="123">
        <f t="shared" si="16"/>
        <v>117</v>
      </c>
    </row>
    <row r="407" spans="12:13" x14ac:dyDescent="0.35">
      <c r="L407" s="122" t="e">
        <f>VLOOKUP(O407,Códigos!A:B,2,0)&amp;P407&amp;M407</f>
        <v>#N/A</v>
      </c>
      <c r="M407" s="123">
        <f t="shared" si="16"/>
        <v>118</v>
      </c>
    </row>
    <row r="408" spans="12:13" x14ac:dyDescent="0.35">
      <c r="L408" s="122" t="e">
        <f>VLOOKUP(O408,Códigos!A:B,2,0)&amp;P408&amp;M408</f>
        <v>#N/A</v>
      </c>
      <c r="M408" s="123">
        <f t="shared" si="16"/>
        <v>119</v>
      </c>
    </row>
    <row r="409" spans="12:13" x14ac:dyDescent="0.35">
      <c r="L409" s="122" t="e">
        <f>VLOOKUP(O409,Códigos!A:B,2,0)&amp;P409&amp;M409</f>
        <v>#N/A</v>
      </c>
      <c r="M409" s="123">
        <f t="shared" si="16"/>
        <v>120</v>
      </c>
    </row>
    <row r="410" spans="12:13" x14ac:dyDescent="0.35">
      <c r="L410" s="122" t="e">
        <f>VLOOKUP(O410,Códigos!A:B,2,0)&amp;P410&amp;M410</f>
        <v>#N/A</v>
      </c>
      <c r="M410" s="123">
        <f t="shared" si="16"/>
        <v>121</v>
      </c>
    </row>
    <row r="411" spans="12:13" x14ac:dyDescent="0.35">
      <c r="L411" s="122" t="e">
        <f>VLOOKUP(O411,Códigos!A:B,2,0)&amp;P411&amp;M411</f>
        <v>#N/A</v>
      </c>
      <c r="M411" s="123">
        <f t="shared" si="16"/>
        <v>122</v>
      </c>
    </row>
    <row r="412" spans="12:13" x14ac:dyDescent="0.35">
      <c r="L412" s="122" t="e">
        <f>VLOOKUP(O412,Códigos!A:B,2,0)&amp;P412&amp;M412</f>
        <v>#N/A</v>
      </c>
      <c r="M412" s="123">
        <f t="shared" si="16"/>
        <v>123</v>
      </c>
    </row>
    <row r="413" spans="12:13" x14ac:dyDescent="0.35">
      <c r="L413" s="122" t="e">
        <f>VLOOKUP(O413,Códigos!A:B,2,0)&amp;P413&amp;M413</f>
        <v>#N/A</v>
      </c>
      <c r="M413" s="123">
        <f t="shared" si="16"/>
        <v>124</v>
      </c>
    </row>
    <row r="414" spans="12:13" x14ac:dyDescent="0.35">
      <c r="L414" s="122" t="e">
        <f>VLOOKUP(O414,Códigos!A:B,2,0)&amp;P414&amp;M414</f>
        <v>#N/A</v>
      </c>
      <c r="M414" s="123">
        <f t="shared" si="16"/>
        <v>125</v>
      </c>
    </row>
    <row r="415" spans="12:13" x14ac:dyDescent="0.35">
      <c r="L415" s="122" t="e">
        <f>VLOOKUP(O415,Códigos!A:B,2,0)&amp;P415&amp;M415</f>
        <v>#N/A</v>
      </c>
      <c r="M415" s="123">
        <f t="shared" si="16"/>
        <v>126</v>
      </c>
    </row>
    <row r="416" spans="12:13" x14ac:dyDescent="0.35">
      <c r="L416" s="122" t="e">
        <f>VLOOKUP(O416,Códigos!A:B,2,0)&amp;P416&amp;M416</f>
        <v>#N/A</v>
      </c>
      <c r="M416" s="123">
        <f t="shared" si="16"/>
        <v>127</v>
      </c>
    </row>
    <row r="417" spans="12:13" x14ac:dyDescent="0.35">
      <c r="L417" s="122" t="e">
        <f>VLOOKUP(O417,Códigos!A:B,2,0)&amp;P417&amp;M417</f>
        <v>#N/A</v>
      </c>
      <c r="M417" s="123">
        <f t="shared" si="16"/>
        <v>128</v>
      </c>
    </row>
    <row r="418" spans="12:13" x14ac:dyDescent="0.35">
      <c r="L418" s="122" t="e">
        <f>VLOOKUP(O418,Códigos!A:B,2,0)&amp;P418&amp;M418</f>
        <v>#N/A</v>
      </c>
      <c r="M418" s="123">
        <f t="shared" si="16"/>
        <v>129</v>
      </c>
    </row>
    <row r="419" spans="12:13" x14ac:dyDescent="0.35">
      <c r="L419" s="122" t="e">
        <f>VLOOKUP(O419,Códigos!A:B,2,0)&amp;P419&amp;M419</f>
        <v>#N/A</v>
      </c>
      <c r="M419" s="123">
        <f t="shared" si="16"/>
        <v>130</v>
      </c>
    </row>
    <row r="420" spans="12:13" x14ac:dyDescent="0.35">
      <c r="L420" s="122" t="e">
        <f>VLOOKUP(O420,Códigos!A:B,2,0)&amp;P420&amp;M420</f>
        <v>#N/A</v>
      </c>
      <c r="M420" s="123">
        <f t="shared" si="16"/>
        <v>131</v>
      </c>
    </row>
    <row r="421" spans="12:13" x14ac:dyDescent="0.35">
      <c r="L421" s="122" t="e">
        <f>VLOOKUP(O421,Códigos!A:B,2,0)&amp;P421&amp;M421</f>
        <v>#N/A</v>
      </c>
      <c r="M421" s="123">
        <f t="shared" si="16"/>
        <v>132</v>
      </c>
    </row>
    <row r="422" spans="12:13" x14ac:dyDescent="0.35">
      <c r="L422" s="122" t="e">
        <f>VLOOKUP(O422,Códigos!A:B,2,0)&amp;P422&amp;M422</f>
        <v>#N/A</v>
      </c>
      <c r="M422" s="123">
        <f t="shared" si="16"/>
        <v>133</v>
      </c>
    </row>
    <row r="423" spans="12:13" x14ac:dyDescent="0.35">
      <c r="L423" s="122" t="e">
        <f>VLOOKUP(O423,Códigos!A:B,2,0)&amp;P423&amp;M423</f>
        <v>#N/A</v>
      </c>
      <c r="M423" s="123">
        <f t="shared" si="16"/>
        <v>134</v>
      </c>
    </row>
    <row r="424" spans="12:13" x14ac:dyDescent="0.35">
      <c r="L424" s="122" t="e">
        <f>VLOOKUP(O424,Códigos!A:B,2,0)&amp;P424&amp;M424</f>
        <v>#N/A</v>
      </c>
      <c r="M424" s="123">
        <f t="shared" si="16"/>
        <v>135</v>
      </c>
    </row>
    <row r="425" spans="12:13" x14ac:dyDescent="0.35">
      <c r="L425" s="122" t="e">
        <f>VLOOKUP(O425,Códigos!A:B,2,0)&amp;P425&amp;M425</f>
        <v>#N/A</v>
      </c>
      <c r="M425" s="123">
        <f t="shared" si="16"/>
        <v>136</v>
      </c>
    </row>
    <row r="426" spans="12:13" x14ac:dyDescent="0.35">
      <c r="L426" s="122" t="e">
        <f>VLOOKUP(O426,Códigos!A:B,2,0)&amp;P426&amp;M426</f>
        <v>#N/A</v>
      </c>
      <c r="M426" s="123">
        <f t="shared" si="16"/>
        <v>137</v>
      </c>
    </row>
    <row r="427" spans="12:13" x14ac:dyDescent="0.35">
      <c r="L427" s="122" t="e">
        <f>VLOOKUP(O427,Códigos!A:B,2,0)&amp;P427&amp;M427</f>
        <v>#N/A</v>
      </c>
      <c r="M427" s="123">
        <f t="shared" si="16"/>
        <v>138</v>
      </c>
    </row>
    <row r="428" spans="12:13" x14ac:dyDescent="0.35">
      <c r="L428" s="122" t="e">
        <f>VLOOKUP(O428,Códigos!A:B,2,0)&amp;P428&amp;M428</f>
        <v>#N/A</v>
      </c>
      <c r="M428" s="123">
        <f t="shared" si="16"/>
        <v>139</v>
      </c>
    </row>
    <row r="429" spans="12:13" x14ac:dyDescent="0.35">
      <c r="L429" s="122" t="e">
        <f>VLOOKUP(O429,Códigos!A:B,2,0)&amp;P429&amp;M429</f>
        <v>#N/A</v>
      </c>
      <c r="M429" s="123">
        <f t="shared" si="16"/>
        <v>140</v>
      </c>
    </row>
    <row r="430" spans="12:13" x14ac:dyDescent="0.35">
      <c r="L430" s="122" t="e">
        <f>VLOOKUP(O430,Códigos!A:B,2,0)&amp;P430&amp;M430</f>
        <v>#N/A</v>
      </c>
      <c r="M430" s="123">
        <f t="shared" si="16"/>
        <v>141</v>
      </c>
    </row>
    <row r="431" spans="12:13" x14ac:dyDescent="0.35">
      <c r="L431" s="122" t="e">
        <f>VLOOKUP(O431,Códigos!A:B,2,0)&amp;P431&amp;M431</f>
        <v>#N/A</v>
      </c>
      <c r="M431" s="123">
        <f t="shared" si="16"/>
        <v>142</v>
      </c>
    </row>
    <row r="432" spans="12:13" x14ac:dyDescent="0.35">
      <c r="L432" s="122" t="e">
        <f>VLOOKUP(O432,Códigos!A:B,2,0)&amp;P432&amp;M432</f>
        <v>#N/A</v>
      </c>
      <c r="M432" s="123">
        <f t="shared" si="16"/>
        <v>143</v>
      </c>
    </row>
    <row r="433" spans="12:13" x14ac:dyDescent="0.35">
      <c r="L433" s="122" t="e">
        <f>VLOOKUP(O433,Códigos!A:B,2,0)&amp;P433&amp;M433</f>
        <v>#N/A</v>
      </c>
      <c r="M433" s="123">
        <f t="shared" si="16"/>
        <v>144</v>
      </c>
    </row>
    <row r="434" spans="12:13" x14ac:dyDescent="0.35">
      <c r="L434" s="122" t="e">
        <f>VLOOKUP(O434,Códigos!A:B,2,0)&amp;P434&amp;M434</f>
        <v>#N/A</v>
      </c>
      <c r="M434" s="123">
        <f t="shared" si="16"/>
        <v>145</v>
      </c>
    </row>
    <row r="435" spans="12:13" x14ac:dyDescent="0.35">
      <c r="L435" s="122" t="e">
        <f>VLOOKUP(O435,Códigos!A:B,2,0)&amp;P435&amp;M435</f>
        <v>#N/A</v>
      </c>
      <c r="M435" s="123">
        <f t="shared" si="16"/>
        <v>146</v>
      </c>
    </row>
    <row r="436" spans="12:13" x14ac:dyDescent="0.35">
      <c r="L436" s="122" t="e">
        <f>VLOOKUP(O436,Códigos!A:B,2,0)&amp;P436&amp;M436</f>
        <v>#N/A</v>
      </c>
      <c r="M436" s="123">
        <f t="shared" si="16"/>
        <v>147</v>
      </c>
    </row>
    <row r="437" spans="12:13" x14ac:dyDescent="0.35">
      <c r="L437" s="122" t="e">
        <f>VLOOKUP(O437,Códigos!A:B,2,0)&amp;P437&amp;M437</f>
        <v>#N/A</v>
      </c>
      <c r="M437" s="123">
        <f t="shared" si="16"/>
        <v>148</v>
      </c>
    </row>
    <row r="438" spans="12:13" x14ac:dyDescent="0.35">
      <c r="L438" s="122" t="e">
        <f>VLOOKUP(O438,Códigos!A:B,2,0)&amp;P438&amp;M438</f>
        <v>#N/A</v>
      </c>
      <c r="M438" s="123">
        <f t="shared" si="16"/>
        <v>149</v>
      </c>
    </row>
    <row r="439" spans="12:13" x14ac:dyDescent="0.35">
      <c r="L439" s="122" t="e">
        <f>VLOOKUP(O439,Códigos!A:B,2,0)&amp;P439&amp;M439</f>
        <v>#N/A</v>
      </c>
      <c r="M439" s="123">
        <f t="shared" si="16"/>
        <v>150</v>
      </c>
    </row>
    <row r="440" spans="12:13" x14ac:dyDescent="0.35">
      <c r="L440" s="122" t="e">
        <f>VLOOKUP(O440,Códigos!A:B,2,0)&amp;P440&amp;M440</f>
        <v>#N/A</v>
      </c>
      <c r="M440" s="123">
        <f t="shared" si="16"/>
        <v>151</v>
      </c>
    </row>
    <row r="441" spans="12:13" x14ac:dyDescent="0.35">
      <c r="L441" s="122" t="e">
        <f>VLOOKUP(O441,Códigos!A:B,2,0)&amp;P441&amp;M441</f>
        <v>#N/A</v>
      </c>
      <c r="M441" s="123">
        <f t="shared" si="16"/>
        <v>152</v>
      </c>
    </row>
    <row r="442" spans="12:13" x14ac:dyDescent="0.35">
      <c r="L442" s="122" t="e">
        <f>VLOOKUP(O442,Códigos!A:B,2,0)&amp;P442&amp;M442</f>
        <v>#N/A</v>
      </c>
      <c r="M442" s="123">
        <f t="shared" si="16"/>
        <v>153</v>
      </c>
    </row>
    <row r="443" spans="12:13" x14ac:dyDescent="0.35">
      <c r="L443" s="122" t="e">
        <f>VLOOKUP(O443,Códigos!A:B,2,0)&amp;P443&amp;M443</f>
        <v>#N/A</v>
      </c>
      <c r="M443" s="123">
        <f t="shared" si="16"/>
        <v>154</v>
      </c>
    </row>
    <row r="444" spans="12:13" x14ac:dyDescent="0.35">
      <c r="L444" s="122" t="e">
        <f>VLOOKUP(O444,Códigos!A:B,2,0)&amp;P444&amp;M444</f>
        <v>#N/A</v>
      </c>
      <c r="M444" s="123">
        <f t="shared" si="16"/>
        <v>155</v>
      </c>
    </row>
    <row r="445" spans="12:13" x14ac:dyDescent="0.35">
      <c r="L445" s="122" t="e">
        <f>VLOOKUP(O445,Códigos!A:B,2,0)&amp;P445&amp;M445</f>
        <v>#N/A</v>
      </c>
      <c r="M445" s="123">
        <f t="shared" si="16"/>
        <v>156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A9335-5A23-45BF-A76B-032F64A1CD12}">
  <sheetPr codeName="Hoja2"/>
  <dimension ref="A1:G27"/>
  <sheetViews>
    <sheetView showGridLines="0" zoomScale="70" zoomScaleNormal="70" workbookViewId="0">
      <selection activeCell="C15" sqref="C15:E16"/>
    </sheetView>
  </sheetViews>
  <sheetFormatPr baseColWidth="10" defaultColWidth="11.54296875" defaultRowHeight="14.5" x14ac:dyDescent="0.35"/>
  <cols>
    <col min="1" max="1" width="19.453125" customWidth="1"/>
    <col min="2" max="2" width="15.1796875" style="97" bestFit="1" customWidth="1"/>
    <col min="3" max="3" width="11.54296875" style="97"/>
    <col min="5" max="5" width="17.1796875" style="98" bestFit="1" customWidth="1"/>
    <col min="6" max="6" width="3.453125" customWidth="1"/>
  </cols>
  <sheetData>
    <row r="1" spans="1:7" x14ac:dyDescent="0.35">
      <c r="A1" s="95" t="s">
        <v>92</v>
      </c>
      <c r="B1" s="96" t="s">
        <v>93</v>
      </c>
      <c r="C1" s="98" t="s">
        <v>94</v>
      </c>
      <c r="D1" s="97"/>
      <c r="E1" s="98" t="str">
        <f>Inicio!$C$10</f>
        <v>diciembre</v>
      </c>
      <c r="G1" s="96" t="s">
        <v>139</v>
      </c>
    </row>
    <row r="2" spans="1:7" x14ac:dyDescent="0.35">
      <c r="A2" s="99" t="s">
        <v>95</v>
      </c>
      <c r="B2" s="100">
        <v>132423</v>
      </c>
      <c r="C2" s="98" t="s">
        <v>96</v>
      </c>
      <c r="D2" s="97"/>
      <c r="G2" s="100">
        <f>COUNTIF(Base_Calculadora!M:M,B2&amp;$E$1)</f>
        <v>15</v>
      </c>
    </row>
    <row r="3" spans="1:7" x14ac:dyDescent="0.35">
      <c r="A3" s="99" t="s">
        <v>97</v>
      </c>
      <c r="B3" s="100">
        <v>124398</v>
      </c>
      <c r="C3" s="98" t="s">
        <v>98</v>
      </c>
      <c r="D3" s="97"/>
      <c r="G3" s="100">
        <f>COUNTIF(Base_Calculadora!M:M,B3&amp;$E$1)</f>
        <v>6</v>
      </c>
    </row>
    <row r="4" spans="1:7" x14ac:dyDescent="0.35">
      <c r="A4" s="99" t="s">
        <v>134</v>
      </c>
      <c r="B4" s="100">
        <v>918781</v>
      </c>
      <c r="C4" s="98" t="s">
        <v>281</v>
      </c>
      <c r="D4" s="97"/>
      <c r="G4" s="100">
        <f>COUNTIF(Base_Calculadora!M:M,B4&amp;$E$1)</f>
        <v>5</v>
      </c>
    </row>
    <row r="5" spans="1:7" x14ac:dyDescent="0.35">
      <c r="A5" s="99" t="s">
        <v>99</v>
      </c>
      <c r="B5" s="100">
        <v>652929</v>
      </c>
      <c r="C5" s="98" t="s">
        <v>100</v>
      </c>
      <c r="D5" s="97"/>
      <c r="G5" s="100">
        <f>COUNTIF(Base_Calculadora!M:M,B5&amp;$E$1)</f>
        <v>0</v>
      </c>
    </row>
    <row r="6" spans="1:7" x14ac:dyDescent="0.35">
      <c r="A6" s="99" t="s">
        <v>101</v>
      </c>
      <c r="B6" s="100">
        <v>657845</v>
      </c>
      <c r="C6" s="98" t="s">
        <v>102</v>
      </c>
      <c r="D6" s="97"/>
      <c r="G6" s="100">
        <f>COUNTIF(Base_Calculadora!M:M,B6&amp;$E$1)</f>
        <v>14</v>
      </c>
    </row>
    <row r="7" spans="1:7" x14ac:dyDescent="0.35">
      <c r="A7" s="99" t="s">
        <v>103</v>
      </c>
      <c r="B7" s="100">
        <v>793211</v>
      </c>
      <c r="C7" s="98" t="s">
        <v>104</v>
      </c>
      <c r="D7" s="97"/>
      <c r="G7" s="100">
        <f>COUNTIF(Base_Calculadora!M:M,B7&amp;$E$1)</f>
        <v>20</v>
      </c>
    </row>
    <row r="8" spans="1:7" x14ac:dyDescent="0.35">
      <c r="A8" s="99" t="s">
        <v>105</v>
      </c>
      <c r="B8" s="100">
        <v>234573</v>
      </c>
      <c r="C8" s="98" t="s">
        <v>106</v>
      </c>
      <c r="D8" s="97"/>
      <c r="G8" s="100">
        <f>COUNTIF(Base_Calculadora!M:M,B8&amp;$E$1)</f>
        <v>11</v>
      </c>
    </row>
    <row r="9" spans="1:7" x14ac:dyDescent="0.35">
      <c r="A9" s="99" t="s">
        <v>107</v>
      </c>
      <c r="B9" s="100">
        <v>238942</v>
      </c>
      <c r="C9" s="98" t="s">
        <v>108</v>
      </c>
      <c r="D9" s="97"/>
      <c r="G9" s="100">
        <f>COUNTIF(Base_Calculadora!M:M,B9&amp;$E$1)</f>
        <v>17</v>
      </c>
    </row>
    <row r="10" spans="1:7" x14ac:dyDescent="0.35">
      <c r="A10" s="95" t="s">
        <v>109</v>
      </c>
      <c r="B10" s="96"/>
      <c r="C10" s="98"/>
      <c r="D10" s="97"/>
      <c r="G10" s="96"/>
    </row>
    <row r="11" spans="1:7" x14ac:dyDescent="0.35">
      <c r="A11" s="99" t="s">
        <v>110</v>
      </c>
      <c r="B11" s="100">
        <v>875432</v>
      </c>
      <c r="C11" s="98" t="s">
        <v>111</v>
      </c>
      <c r="D11" s="97"/>
      <c r="G11" s="100">
        <f>COUNTIF(Base_Calculadora!M:M,B11&amp;$E$1)</f>
        <v>16</v>
      </c>
    </row>
    <row r="12" spans="1:7" x14ac:dyDescent="0.35">
      <c r="A12" s="99" t="s">
        <v>112</v>
      </c>
      <c r="B12" s="100">
        <v>670945</v>
      </c>
      <c r="C12" s="98" t="s">
        <v>113</v>
      </c>
      <c r="D12" s="97"/>
      <c r="G12" s="100">
        <f>COUNTIF(Base_Calculadora!M:M,B12&amp;$E$1)</f>
        <v>7</v>
      </c>
    </row>
    <row r="13" spans="1:7" x14ac:dyDescent="0.35">
      <c r="A13" s="99" t="s">
        <v>114</v>
      </c>
      <c r="B13" s="100">
        <v>670877</v>
      </c>
      <c r="C13" s="98" t="s">
        <v>115</v>
      </c>
      <c r="D13" s="97"/>
      <c r="G13" s="100">
        <f>COUNTIF(Base_Calculadora!M:M,B13&amp;$E$1)</f>
        <v>7</v>
      </c>
    </row>
    <row r="14" spans="1:7" x14ac:dyDescent="0.35">
      <c r="A14" s="99" t="s">
        <v>419</v>
      </c>
      <c r="B14" s="100">
        <v>425672</v>
      </c>
      <c r="C14" s="98" t="s">
        <v>422</v>
      </c>
      <c r="D14" s="97"/>
      <c r="G14" s="100">
        <f>COUNTIF(Base_Calculadora!M:M,B14&amp;$E$1)</f>
        <v>6</v>
      </c>
    </row>
    <row r="15" spans="1:7" x14ac:dyDescent="0.35">
      <c r="A15" s="95" t="s">
        <v>116</v>
      </c>
      <c r="B15" s="96"/>
      <c r="C15" s="98"/>
      <c r="D15" s="97"/>
      <c r="G15" s="96"/>
    </row>
    <row r="16" spans="1:7" x14ac:dyDescent="0.35">
      <c r="A16" s="99" t="s">
        <v>117</v>
      </c>
      <c r="B16" s="100">
        <v>436941</v>
      </c>
      <c r="C16" s="98" t="s">
        <v>118</v>
      </c>
      <c r="D16" s="97"/>
      <c r="G16" s="100">
        <f>COUNTIF(Base_Calculadora!M:M,B16&amp;$E$1)</f>
        <v>24</v>
      </c>
    </row>
    <row r="17" spans="1:7" x14ac:dyDescent="0.35">
      <c r="A17" s="101" t="s">
        <v>119</v>
      </c>
      <c r="B17" s="100">
        <v>436942</v>
      </c>
      <c r="C17" s="98" t="s">
        <v>120</v>
      </c>
      <c r="D17" s="97"/>
      <c r="G17" s="100">
        <f>COUNTIF(Base_Calculadora!M:M,B17&amp;$E$1)</f>
        <v>9</v>
      </c>
    </row>
    <row r="18" spans="1:7" x14ac:dyDescent="0.35">
      <c r="A18" s="99" t="s">
        <v>121</v>
      </c>
      <c r="B18" s="100">
        <v>207310</v>
      </c>
      <c r="C18" s="98" t="s">
        <v>122</v>
      </c>
      <c r="D18" s="97"/>
      <c r="G18" s="100">
        <f>COUNTIF(Base_Calculadora!M:M,B18&amp;$E$1)</f>
        <v>23</v>
      </c>
    </row>
    <row r="19" spans="1:7" x14ac:dyDescent="0.35">
      <c r="A19" s="99" t="s">
        <v>123</v>
      </c>
      <c r="B19" s="100">
        <v>309239</v>
      </c>
      <c r="C19" s="98" t="s">
        <v>124</v>
      </c>
      <c r="D19" s="97"/>
      <c r="G19" s="100">
        <f>COUNTIF(Base_Calculadora!M:M,B19&amp;$E$1)</f>
        <v>23</v>
      </c>
    </row>
    <row r="20" spans="1:7" x14ac:dyDescent="0.35">
      <c r="A20" s="99" t="s">
        <v>400</v>
      </c>
      <c r="B20" s="100">
        <v>434672</v>
      </c>
      <c r="C20" s="98" t="s">
        <v>421</v>
      </c>
      <c r="D20" s="97"/>
      <c r="G20" s="100">
        <f>COUNTIF(Base_Calculadora!M:M,B20&amp;$E$1)</f>
        <v>7</v>
      </c>
    </row>
    <row r="21" spans="1:7" x14ac:dyDescent="0.35">
      <c r="A21" s="99" t="s">
        <v>305</v>
      </c>
      <c r="B21" s="100">
        <v>670932</v>
      </c>
      <c r="C21" s="98" t="s">
        <v>310</v>
      </c>
      <c r="D21" s="97"/>
      <c r="G21" s="100">
        <f>COUNTIF(Base_Calculadora!M:M,B21&amp;$E$1)</f>
        <v>6</v>
      </c>
    </row>
    <row r="22" spans="1:7" x14ac:dyDescent="0.35">
      <c r="A22" s="95" t="s">
        <v>125</v>
      </c>
      <c r="B22" s="96"/>
      <c r="C22" s="98"/>
      <c r="D22" s="97"/>
      <c r="G22" s="96"/>
    </row>
    <row r="23" spans="1:7" x14ac:dyDescent="0.35">
      <c r="A23" s="99" t="s">
        <v>126</v>
      </c>
      <c r="B23" s="100">
        <v>190580</v>
      </c>
      <c r="C23" s="98" t="s">
        <v>127</v>
      </c>
      <c r="D23" s="97"/>
      <c r="G23" s="100">
        <f>COUNTIF(Base_Calculadora!M:M,B23&amp;$E$1)</f>
        <v>16</v>
      </c>
    </row>
    <row r="24" spans="1:7" x14ac:dyDescent="0.35">
      <c r="A24" s="99" t="s">
        <v>128</v>
      </c>
      <c r="B24" s="100">
        <v>458721</v>
      </c>
      <c r="C24" s="98" t="s">
        <v>129</v>
      </c>
      <c r="D24" s="97"/>
      <c r="G24" s="100">
        <f>COUNTIF(Base_Calculadora!M:M,B24&amp;$E$1)</f>
        <v>22</v>
      </c>
    </row>
    <row r="25" spans="1:7" x14ac:dyDescent="0.35">
      <c r="A25" s="99" t="s">
        <v>130</v>
      </c>
      <c r="B25" s="100">
        <v>780372</v>
      </c>
      <c r="C25" s="98" t="s">
        <v>131</v>
      </c>
      <c r="D25" s="97"/>
      <c r="G25" s="100">
        <f>COUNTIF(Base_Calculadora!M:M,B25&amp;$E$1)</f>
        <v>14</v>
      </c>
    </row>
    <row r="26" spans="1:7" x14ac:dyDescent="0.35">
      <c r="A26" s="99" t="s">
        <v>132</v>
      </c>
      <c r="B26" s="100">
        <v>427573</v>
      </c>
      <c r="C26" s="98" t="s">
        <v>133</v>
      </c>
      <c r="D26" s="97"/>
      <c r="G26" s="100">
        <f>COUNTIF(Base_Calculadora!M:M,B26&amp;$E$1)</f>
        <v>11</v>
      </c>
    </row>
    <row r="27" spans="1:7" x14ac:dyDescent="0.35">
      <c r="A27" s="99" t="s">
        <v>395</v>
      </c>
      <c r="B27" s="100">
        <v>424572</v>
      </c>
      <c r="C27" s="98" t="s">
        <v>420</v>
      </c>
      <c r="D27" s="97"/>
      <c r="G27" s="100">
        <f>COUNTIF(Base_Calculadora!M:M,B27&amp;$E$1)</f>
        <v>9</v>
      </c>
    </row>
  </sheetData>
  <conditionalFormatting sqref="B1:B1048576">
    <cfRule type="duplicateValues" dxfId="2275" priority="1"/>
  </conditionalFormatting>
  <pageMargins left="0.25" right="0.25" top="0.75" bottom="0.75" header="0.3" footer="0.3"/>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5EF3-C204-4BDD-8186-86ED61D5E5FC}">
  <sheetPr codeName="Hoja3"/>
  <dimension ref="B1:AR71"/>
  <sheetViews>
    <sheetView showGridLines="0" zoomScale="70" zoomScaleNormal="70" workbookViewId="0">
      <selection activeCell="T13" sqref="T13"/>
    </sheetView>
  </sheetViews>
  <sheetFormatPr baseColWidth="10" defaultColWidth="10.90625" defaultRowHeight="15.5" x14ac:dyDescent="0.35"/>
  <cols>
    <col min="1" max="1" width="2.6328125" customWidth="1"/>
    <col min="2" max="2" width="18.1796875" style="2" customWidth="1"/>
    <col min="3" max="3" width="6.81640625" style="2" bestFit="1" customWidth="1"/>
    <col min="4" max="4" width="25.6328125" style="2" customWidth="1"/>
    <col min="5" max="5" width="9.81640625" style="2" customWidth="1"/>
    <col min="6" max="8" width="10.90625" style="2"/>
    <col min="9" max="9" width="16.54296875" style="2" customWidth="1"/>
    <col min="12" max="14" width="10.90625" style="2"/>
    <col min="15" max="15" width="11.90625" style="2" bestFit="1" customWidth="1"/>
    <col min="16" max="16" width="10.90625" style="2"/>
    <col min="17" max="17" width="10.90625" style="278"/>
    <col min="18" max="44" width="10.90625" style="2"/>
  </cols>
  <sheetData>
    <row r="1" spans="2:17" x14ac:dyDescent="0.35">
      <c r="G1" s="180" t="s">
        <v>34</v>
      </c>
      <c r="H1" s="180"/>
      <c r="I1" s="180" t="s">
        <v>15</v>
      </c>
      <c r="J1" s="180"/>
    </row>
    <row r="2" spans="2:17" x14ac:dyDescent="0.35">
      <c r="B2" s="6" t="s">
        <v>43</v>
      </c>
      <c r="C2" s="7"/>
      <c r="D2" s="37"/>
      <c r="E2" s="14" t="s">
        <v>145</v>
      </c>
      <c r="F2" s="13" t="s">
        <v>144</v>
      </c>
      <c r="G2" s="14" t="s">
        <v>145</v>
      </c>
      <c r="H2" s="13" t="s">
        <v>144</v>
      </c>
      <c r="I2" s="14" t="s">
        <v>145</v>
      </c>
      <c r="J2" s="13" t="s">
        <v>144</v>
      </c>
      <c r="M2" s="6" t="s">
        <v>10</v>
      </c>
      <c r="N2" s="5"/>
    </row>
    <row r="3" spans="2:17" x14ac:dyDescent="0.35">
      <c r="B3" s="5">
        <v>0</v>
      </c>
      <c r="C3" s="4">
        <v>0</v>
      </c>
      <c r="D3" s="37" t="s">
        <v>146</v>
      </c>
      <c r="E3" s="12" t="s">
        <v>233</v>
      </c>
      <c r="F3" s="11" t="s">
        <v>33</v>
      </c>
      <c r="G3" s="11">
        <v>4</v>
      </c>
      <c r="H3" s="11">
        <v>4</v>
      </c>
      <c r="I3" s="11">
        <v>6</v>
      </c>
      <c r="J3" s="11">
        <v>6</v>
      </c>
      <c r="M3" s="5">
        <v>0</v>
      </c>
      <c r="N3" s="4">
        <v>0</v>
      </c>
      <c r="P3" s="2">
        <v>0</v>
      </c>
      <c r="Q3" s="278">
        <v>1000</v>
      </c>
    </row>
    <row r="4" spans="2:17" x14ac:dyDescent="0.35">
      <c r="B4" s="5">
        <v>1</v>
      </c>
      <c r="C4" s="4">
        <v>0</v>
      </c>
      <c r="D4" s="37" t="s">
        <v>234</v>
      </c>
      <c r="E4" s="12" t="s">
        <v>244</v>
      </c>
      <c r="F4" s="11" t="s">
        <v>233</v>
      </c>
      <c r="G4" s="11">
        <v>4</v>
      </c>
      <c r="H4" s="11">
        <v>4</v>
      </c>
      <c r="I4" s="11">
        <v>6</v>
      </c>
      <c r="J4" s="11">
        <v>6</v>
      </c>
      <c r="M4" s="5">
        <v>1</v>
      </c>
      <c r="N4" s="4">
        <v>0</v>
      </c>
      <c r="P4" s="2">
        <v>1</v>
      </c>
      <c r="Q4" s="278">
        <v>750</v>
      </c>
    </row>
    <row r="5" spans="2:17" x14ac:dyDescent="0.35">
      <c r="B5" s="5">
        <v>2</v>
      </c>
      <c r="C5" s="4">
        <v>0</v>
      </c>
      <c r="D5" s="37" t="s">
        <v>235</v>
      </c>
      <c r="E5" s="12" t="s">
        <v>245</v>
      </c>
      <c r="F5" s="11" t="s">
        <v>244</v>
      </c>
      <c r="G5" s="120">
        <v>5</v>
      </c>
      <c r="H5" s="11">
        <v>4</v>
      </c>
      <c r="I5" s="120">
        <v>8</v>
      </c>
      <c r="J5" s="11">
        <v>6</v>
      </c>
      <c r="M5" s="5">
        <v>2</v>
      </c>
      <c r="N5" s="4">
        <v>0</v>
      </c>
      <c r="P5" s="2">
        <v>2</v>
      </c>
      <c r="Q5" s="278">
        <v>500</v>
      </c>
    </row>
    <row r="6" spans="2:17" x14ac:dyDescent="0.35">
      <c r="B6" s="5">
        <v>3</v>
      </c>
      <c r="C6" s="4">
        <v>0</v>
      </c>
      <c r="D6" s="37" t="s">
        <v>236</v>
      </c>
      <c r="E6" s="12" t="s">
        <v>246</v>
      </c>
      <c r="F6" s="11" t="s">
        <v>245</v>
      </c>
      <c r="G6" s="11">
        <v>4</v>
      </c>
      <c r="H6" s="120">
        <v>5</v>
      </c>
      <c r="I6" s="11">
        <v>6</v>
      </c>
      <c r="J6" s="120">
        <v>8</v>
      </c>
      <c r="M6" s="5">
        <v>3</v>
      </c>
      <c r="N6" s="4">
        <v>0</v>
      </c>
      <c r="P6" s="2">
        <v>3</v>
      </c>
      <c r="Q6" s="278">
        <v>250</v>
      </c>
    </row>
    <row r="7" spans="2:17" x14ac:dyDescent="0.35">
      <c r="B7" s="5">
        <v>4</v>
      </c>
      <c r="C7" s="4">
        <v>0</v>
      </c>
      <c r="D7" s="37" t="s">
        <v>237</v>
      </c>
      <c r="E7" s="12" t="s">
        <v>247</v>
      </c>
      <c r="F7" s="11" t="s">
        <v>246</v>
      </c>
      <c r="G7" s="11">
        <v>4</v>
      </c>
      <c r="H7" s="11">
        <v>4</v>
      </c>
      <c r="I7" s="11">
        <v>6</v>
      </c>
      <c r="J7" s="11">
        <v>6</v>
      </c>
      <c r="M7" s="5">
        <v>4</v>
      </c>
      <c r="N7" s="4">
        <v>0</v>
      </c>
    </row>
    <row r="8" spans="2:17" x14ac:dyDescent="0.35">
      <c r="B8" s="5">
        <v>5</v>
      </c>
      <c r="C8" s="4">
        <v>150</v>
      </c>
      <c r="D8" s="37" t="s">
        <v>238</v>
      </c>
      <c r="E8" s="12" t="s">
        <v>248</v>
      </c>
      <c r="F8" s="11" t="s">
        <v>247</v>
      </c>
      <c r="G8" s="120">
        <v>5</v>
      </c>
      <c r="H8" s="11">
        <v>4</v>
      </c>
      <c r="I8" s="120">
        <v>8</v>
      </c>
      <c r="J8" s="11">
        <v>6</v>
      </c>
      <c r="M8" s="5">
        <v>5</v>
      </c>
      <c r="N8" s="4">
        <v>100</v>
      </c>
    </row>
    <row r="9" spans="2:17" x14ac:dyDescent="0.35">
      <c r="B9" s="5">
        <v>6</v>
      </c>
      <c r="C9" s="4">
        <v>600</v>
      </c>
      <c r="D9" s="37" t="s">
        <v>239</v>
      </c>
      <c r="E9" s="12" t="s">
        <v>249</v>
      </c>
      <c r="F9" s="11" t="s">
        <v>248</v>
      </c>
      <c r="G9" s="120">
        <v>5</v>
      </c>
      <c r="H9" s="120">
        <v>5</v>
      </c>
      <c r="I9" s="120">
        <v>8</v>
      </c>
      <c r="J9" s="120">
        <v>8</v>
      </c>
      <c r="M9" s="5">
        <v>6</v>
      </c>
      <c r="N9" s="4">
        <f>N8+50</f>
        <v>150</v>
      </c>
    </row>
    <row r="10" spans="2:17" x14ac:dyDescent="0.35">
      <c r="B10" s="5">
        <v>7</v>
      </c>
      <c r="C10" s="4">
        <f t="shared" ref="C10:C28" si="0">C9+200</f>
        <v>800</v>
      </c>
      <c r="D10" s="37" t="s">
        <v>240</v>
      </c>
      <c r="E10" s="12" t="s">
        <v>250</v>
      </c>
      <c r="F10" s="11" t="s">
        <v>249</v>
      </c>
      <c r="G10" s="11">
        <v>4</v>
      </c>
      <c r="H10" s="120">
        <v>5</v>
      </c>
      <c r="I10" s="11">
        <v>6</v>
      </c>
      <c r="J10" s="120">
        <v>8</v>
      </c>
      <c r="M10" s="5">
        <v>7</v>
      </c>
      <c r="N10" s="4">
        <f>N9+50</f>
        <v>200</v>
      </c>
    </row>
    <row r="11" spans="2:17" x14ac:dyDescent="0.35">
      <c r="B11" s="5">
        <v>8</v>
      </c>
      <c r="C11" s="4">
        <f t="shared" si="0"/>
        <v>1000</v>
      </c>
      <c r="D11" s="37" t="s">
        <v>241</v>
      </c>
      <c r="E11" s="12" t="s">
        <v>251</v>
      </c>
      <c r="F11" s="11" t="s">
        <v>250</v>
      </c>
      <c r="G11" s="11">
        <v>4</v>
      </c>
      <c r="H11" s="11">
        <v>4</v>
      </c>
      <c r="I11" s="11">
        <v>6</v>
      </c>
      <c r="J11" s="11">
        <v>6</v>
      </c>
      <c r="M11" s="5">
        <v>8</v>
      </c>
      <c r="N11" s="4">
        <f>N10+50</f>
        <v>250</v>
      </c>
    </row>
    <row r="12" spans="2:17" x14ac:dyDescent="0.35">
      <c r="B12" s="5">
        <v>9</v>
      </c>
      <c r="C12" s="4">
        <f t="shared" si="0"/>
        <v>1200</v>
      </c>
      <c r="D12" s="37" t="s">
        <v>242</v>
      </c>
      <c r="E12" s="12" t="s">
        <v>252</v>
      </c>
      <c r="F12" s="11" t="s">
        <v>251</v>
      </c>
      <c r="G12" s="11">
        <v>4</v>
      </c>
      <c r="H12" s="11">
        <v>4</v>
      </c>
      <c r="I12" s="11">
        <v>6</v>
      </c>
      <c r="J12" s="11">
        <v>6</v>
      </c>
      <c r="M12" s="5">
        <v>9</v>
      </c>
      <c r="N12" s="4">
        <f>N11+50</f>
        <v>300</v>
      </c>
    </row>
    <row r="13" spans="2:17" x14ac:dyDescent="0.35">
      <c r="B13" s="5">
        <v>10</v>
      </c>
      <c r="C13" s="4">
        <f t="shared" si="0"/>
        <v>1400</v>
      </c>
      <c r="D13" s="37" t="s">
        <v>243</v>
      </c>
      <c r="E13" s="12" t="s">
        <v>253</v>
      </c>
      <c r="F13" s="11" t="s">
        <v>252</v>
      </c>
      <c r="G13" s="120">
        <v>5</v>
      </c>
      <c r="H13" s="11">
        <v>4</v>
      </c>
      <c r="I13" s="120">
        <v>8</v>
      </c>
      <c r="J13" s="11">
        <v>6</v>
      </c>
      <c r="M13" s="5">
        <v>10</v>
      </c>
      <c r="N13" s="4">
        <f>N12+50</f>
        <v>350</v>
      </c>
    </row>
    <row r="14" spans="2:17" x14ac:dyDescent="0.35">
      <c r="B14" s="5">
        <v>11</v>
      </c>
      <c r="C14" s="4">
        <f t="shared" si="0"/>
        <v>1600</v>
      </c>
      <c r="D14" s="37" t="s">
        <v>138</v>
      </c>
      <c r="E14" s="12" t="s">
        <v>254</v>
      </c>
      <c r="F14" s="11" t="s">
        <v>253</v>
      </c>
      <c r="G14" s="11">
        <v>4</v>
      </c>
      <c r="H14" s="120">
        <v>5</v>
      </c>
      <c r="I14" s="11">
        <v>6</v>
      </c>
      <c r="J14" s="120">
        <v>8</v>
      </c>
    </row>
    <row r="15" spans="2:17" x14ac:dyDescent="0.35">
      <c r="B15" s="5">
        <v>12</v>
      </c>
      <c r="C15" s="4">
        <f t="shared" si="0"/>
        <v>1800</v>
      </c>
    </row>
    <row r="16" spans="2:17" x14ac:dyDescent="0.35">
      <c r="B16" s="5">
        <v>13</v>
      </c>
      <c r="C16" s="4">
        <f t="shared" si="0"/>
        <v>2000</v>
      </c>
      <c r="E16" s="6" t="s">
        <v>32</v>
      </c>
      <c r="F16" s="10"/>
      <c r="G16" s="10"/>
      <c r="H16" s="10"/>
    </row>
    <row r="17" spans="2:15" x14ac:dyDescent="0.35">
      <c r="B17" s="5">
        <v>14</v>
      </c>
      <c r="C17" s="4">
        <f t="shared" si="0"/>
        <v>2200</v>
      </c>
      <c r="E17" s="10"/>
      <c r="F17" s="10" t="s">
        <v>31</v>
      </c>
      <c r="G17" s="10" t="s">
        <v>30</v>
      </c>
      <c r="H17" s="10" t="s">
        <v>11</v>
      </c>
    </row>
    <row r="18" spans="2:15" x14ac:dyDescent="0.35">
      <c r="B18" s="5">
        <v>15</v>
      </c>
      <c r="C18" s="4">
        <f t="shared" si="0"/>
        <v>2400</v>
      </c>
      <c r="E18" s="5" t="s">
        <v>2</v>
      </c>
      <c r="F18" s="10">
        <v>2</v>
      </c>
      <c r="G18" s="10">
        <v>1</v>
      </c>
      <c r="H18" s="9">
        <v>650</v>
      </c>
    </row>
    <row r="19" spans="2:15" x14ac:dyDescent="0.35">
      <c r="B19" s="5">
        <v>16</v>
      </c>
      <c r="C19" s="4">
        <f t="shared" si="0"/>
        <v>2600</v>
      </c>
      <c r="E19" s="5" t="s">
        <v>0</v>
      </c>
      <c r="F19" s="10">
        <v>3</v>
      </c>
      <c r="G19" s="10">
        <v>1</v>
      </c>
      <c r="H19" s="9">
        <v>650</v>
      </c>
    </row>
    <row r="20" spans="2:15" x14ac:dyDescent="0.35">
      <c r="B20" s="5">
        <v>17</v>
      </c>
      <c r="C20" s="4">
        <f t="shared" si="0"/>
        <v>2800</v>
      </c>
      <c r="E20" s="5" t="s">
        <v>1</v>
      </c>
      <c r="F20" s="10">
        <v>4</v>
      </c>
      <c r="G20" s="10">
        <v>2</v>
      </c>
      <c r="H20" s="9">
        <v>650</v>
      </c>
    </row>
    <row r="21" spans="2:15" x14ac:dyDescent="0.35">
      <c r="B21" s="5">
        <v>18</v>
      </c>
      <c r="C21" s="4">
        <f t="shared" si="0"/>
        <v>3000</v>
      </c>
      <c r="E21" s="5" t="s">
        <v>5</v>
      </c>
      <c r="F21" s="10">
        <v>5</v>
      </c>
      <c r="G21" s="10">
        <v>3</v>
      </c>
      <c r="H21" s="9">
        <v>200</v>
      </c>
    </row>
    <row r="22" spans="2:15" x14ac:dyDescent="0.35">
      <c r="B22" s="5">
        <v>19</v>
      </c>
      <c r="C22" s="4">
        <f t="shared" si="0"/>
        <v>3200</v>
      </c>
      <c r="E22" s="5" t="s">
        <v>3</v>
      </c>
      <c r="F22" s="10">
        <v>5</v>
      </c>
      <c r="G22" s="10">
        <v>3</v>
      </c>
      <c r="H22" s="9">
        <v>200</v>
      </c>
      <c r="O22" s="8"/>
    </row>
    <row r="23" spans="2:15" x14ac:dyDescent="0.35">
      <c r="B23" s="5">
        <v>20</v>
      </c>
      <c r="C23" s="4">
        <f t="shared" si="0"/>
        <v>3400</v>
      </c>
      <c r="E23" s="5" t="s">
        <v>4</v>
      </c>
      <c r="F23" s="10">
        <v>5</v>
      </c>
      <c r="G23" s="10">
        <v>3</v>
      </c>
      <c r="H23" s="9">
        <v>200</v>
      </c>
      <c r="O23" s="8"/>
    </row>
    <row r="24" spans="2:15" x14ac:dyDescent="0.35">
      <c r="B24" s="5">
        <v>21</v>
      </c>
      <c r="C24" s="4">
        <f t="shared" si="0"/>
        <v>3600</v>
      </c>
    </row>
    <row r="25" spans="2:15" x14ac:dyDescent="0.35">
      <c r="B25" s="5">
        <v>22</v>
      </c>
      <c r="C25" s="4">
        <f t="shared" si="0"/>
        <v>3800</v>
      </c>
    </row>
    <row r="26" spans="2:15" x14ac:dyDescent="0.35">
      <c r="B26" s="5">
        <v>23</v>
      </c>
      <c r="C26" s="4">
        <f t="shared" si="0"/>
        <v>4000</v>
      </c>
    </row>
    <row r="27" spans="2:15" x14ac:dyDescent="0.35">
      <c r="B27" s="5">
        <v>24</v>
      </c>
      <c r="C27" s="4">
        <f t="shared" si="0"/>
        <v>4200</v>
      </c>
    </row>
    <row r="28" spans="2:15" x14ac:dyDescent="0.35">
      <c r="B28" s="5">
        <v>25</v>
      </c>
      <c r="C28" s="4">
        <f t="shared" si="0"/>
        <v>4400</v>
      </c>
    </row>
    <row r="29" spans="2:15" x14ac:dyDescent="0.35">
      <c r="B29" s="3"/>
    </row>
    <row r="33" ht="15.5" customHeight="1" x14ac:dyDescent="0.35"/>
    <row r="68" spans="2:3" x14ac:dyDescent="0.35">
      <c r="B68" s="3"/>
    </row>
    <row r="69" spans="2:3" x14ac:dyDescent="0.35">
      <c r="C69" s="42"/>
    </row>
    <row r="70" spans="2:3" x14ac:dyDescent="0.35">
      <c r="B70" s="42"/>
      <c r="C70" s="42"/>
    </row>
    <row r="71" spans="2:3" x14ac:dyDescent="0.35">
      <c r="B71" s="42"/>
      <c r="C71" s="42"/>
    </row>
  </sheetData>
  <sheetProtection selectLockedCells="1"/>
  <mergeCells count="2">
    <mergeCell ref="G1:H1"/>
    <mergeCell ref="I1:J1"/>
  </mergeCells>
  <phoneticPr fontId="3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96287-DD0D-4092-92FD-C99B0A6AF794}">
  <sheetPr codeName="Hoja4">
    <tabColor theme="1"/>
  </sheetPr>
  <dimension ref="A1:J22"/>
  <sheetViews>
    <sheetView showGridLines="0" showRowColHeaders="0" tabSelected="1" zoomScale="90" zoomScaleNormal="90" workbookViewId="0">
      <selection activeCell="C15" sqref="C15:E16"/>
    </sheetView>
  </sheetViews>
  <sheetFormatPr baseColWidth="10" defaultColWidth="10.90625" defaultRowHeight="14.5" x14ac:dyDescent="0.35"/>
  <cols>
    <col min="8" max="8" width="1.54296875" customWidth="1"/>
    <col min="9" max="9" width="21" style="171" customWidth="1"/>
  </cols>
  <sheetData>
    <row r="1" spans="1:10" ht="25.5" customHeight="1" x14ac:dyDescent="0.35">
      <c r="A1" s="91"/>
      <c r="B1" s="186"/>
      <c r="C1" s="186"/>
      <c r="D1" s="186"/>
      <c r="E1" s="186"/>
      <c r="F1" s="186"/>
      <c r="G1" s="91"/>
    </row>
    <row r="2" spans="1:10" x14ac:dyDescent="0.35">
      <c r="A2" s="91"/>
      <c r="B2" s="94"/>
      <c r="C2" s="90"/>
      <c r="D2" s="90"/>
      <c r="E2" s="90"/>
      <c r="F2" s="93"/>
      <c r="G2" s="91"/>
      <c r="I2" s="172" t="s">
        <v>373</v>
      </c>
      <c r="J2" s="170" t="s">
        <v>483</v>
      </c>
    </row>
    <row r="3" spans="1:10" ht="10" customHeight="1" x14ac:dyDescent="0.35">
      <c r="A3" s="91"/>
      <c r="B3" s="94"/>
      <c r="C3" s="90"/>
      <c r="D3" s="90"/>
      <c r="E3" s="90"/>
      <c r="F3" s="93"/>
      <c r="G3" s="91"/>
      <c r="I3" s="172"/>
    </row>
    <row r="4" spans="1:10" x14ac:dyDescent="0.35">
      <c r="A4" s="91"/>
      <c r="B4" s="94"/>
      <c r="C4" s="90"/>
      <c r="D4" s="90"/>
      <c r="E4" s="90"/>
      <c r="F4" s="93"/>
      <c r="G4" s="91"/>
      <c r="I4" s="172" t="s">
        <v>374</v>
      </c>
      <c r="J4" s="170" t="s">
        <v>484</v>
      </c>
    </row>
    <row r="5" spans="1:10" ht="10" customHeight="1" x14ac:dyDescent="0.35">
      <c r="A5" s="91"/>
      <c r="B5" s="94"/>
      <c r="C5" s="90"/>
      <c r="D5" s="90"/>
      <c r="E5" s="90"/>
      <c r="F5" s="93"/>
      <c r="G5" s="91"/>
      <c r="I5" s="173"/>
    </row>
    <row r="6" spans="1:10" x14ac:dyDescent="0.35">
      <c r="A6" s="91"/>
      <c r="B6" s="110"/>
      <c r="C6" s="187" t="str">
        <f>IFERROR(VLOOKUP($C$15,Códigos!$B$2:$C$29,2,0),"")</f>
        <v/>
      </c>
      <c r="D6" s="187"/>
      <c r="E6" s="187"/>
      <c r="F6" s="93"/>
      <c r="G6" s="91"/>
      <c r="I6" s="172" t="s">
        <v>375</v>
      </c>
      <c r="J6" s="170" t="s">
        <v>485</v>
      </c>
    </row>
    <row r="7" spans="1:10" x14ac:dyDescent="0.35">
      <c r="A7" s="91"/>
      <c r="B7" s="200" t="s">
        <v>141</v>
      </c>
      <c r="C7" s="201"/>
      <c r="D7" s="201"/>
      <c r="E7" s="201"/>
      <c r="F7" s="202"/>
      <c r="G7" s="91"/>
      <c r="I7" s="173"/>
    </row>
    <row r="8" spans="1:10" x14ac:dyDescent="0.35">
      <c r="A8" s="91"/>
      <c r="B8" s="200"/>
      <c r="C8" s="201"/>
      <c r="D8" s="201"/>
      <c r="E8" s="201"/>
      <c r="F8" s="202"/>
      <c r="G8" s="91"/>
    </row>
    <row r="9" spans="1:10" ht="5.5" customHeight="1" x14ac:dyDescent="0.35">
      <c r="A9" s="91"/>
      <c r="B9" s="200"/>
      <c r="C9" s="201"/>
      <c r="D9" s="201"/>
      <c r="E9" s="201"/>
      <c r="F9" s="202"/>
      <c r="G9" s="91"/>
    </row>
    <row r="10" spans="1:10" x14ac:dyDescent="0.35">
      <c r="A10" s="91"/>
      <c r="B10" s="94"/>
      <c r="C10" s="194" t="s">
        <v>138</v>
      </c>
      <c r="D10" s="195"/>
      <c r="E10" s="196"/>
      <c r="F10" s="93"/>
      <c r="G10" s="91"/>
    </row>
    <row r="11" spans="1:10" ht="15" thickBot="1" x14ac:dyDescent="0.4">
      <c r="A11" s="92"/>
      <c r="B11" s="94"/>
      <c r="C11" s="197"/>
      <c r="D11" s="198"/>
      <c r="E11" s="199"/>
      <c r="F11" s="93"/>
      <c r="G11" s="92"/>
    </row>
    <row r="12" spans="1:10" x14ac:dyDescent="0.35">
      <c r="B12" s="90"/>
      <c r="C12" s="181" t="s">
        <v>91</v>
      </c>
      <c r="D12" s="181"/>
      <c r="E12" s="181"/>
      <c r="F12" s="90"/>
    </row>
    <row r="13" spans="1:10" ht="8.5" customHeight="1" x14ac:dyDescent="0.35">
      <c r="B13" s="90"/>
      <c r="C13" s="181"/>
      <c r="D13" s="181"/>
      <c r="E13" s="181"/>
      <c r="F13" s="90"/>
    </row>
    <row r="14" spans="1:10" ht="5" customHeight="1" x14ac:dyDescent="0.35">
      <c r="B14" s="90"/>
      <c r="C14" s="182"/>
      <c r="D14" s="182"/>
      <c r="E14" s="182"/>
      <c r="F14" s="90"/>
    </row>
    <row r="15" spans="1:10" x14ac:dyDescent="0.35">
      <c r="B15" s="114"/>
      <c r="C15" s="188"/>
      <c r="D15" s="189"/>
      <c r="E15" s="190"/>
      <c r="F15" s="114"/>
    </row>
    <row r="16" spans="1:10" x14ac:dyDescent="0.35">
      <c r="B16" s="114"/>
      <c r="C16" s="191"/>
      <c r="D16" s="192"/>
      <c r="E16" s="193"/>
      <c r="F16" s="114"/>
    </row>
    <row r="17" spans="2:6" x14ac:dyDescent="0.35">
      <c r="B17" s="90"/>
      <c r="C17" s="181" t="s">
        <v>280</v>
      </c>
      <c r="D17" s="181"/>
      <c r="E17" s="181"/>
      <c r="F17" s="90"/>
    </row>
    <row r="18" spans="2:6" ht="8.5" customHeight="1" x14ac:dyDescent="0.35">
      <c r="B18" s="90"/>
      <c r="C18" s="181"/>
      <c r="D18" s="181"/>
      <c r="E18" s="181"/>
      <c r="F18" s="90"/>
    </row>
    <row r="19" spans="2:6" ht="5" customHeight="1" x14ac:dyDescent="0.35">
      <c r="B19" s="90"/>
      <c r="C19" s="182"/>
      <c r="D19" s="182"/>
      <c r="E19" s="182"/>
      <c r="F19" s="90"/>
    </row>
    <row r="20" spans="2:6" ht="23.5" customHeight="1" x14ac:dyDescent="0.35">
      <c r="B20" s="114"/>
      <c r="C20" s="183" t="s">
        <v>290</v>
      </c>
      <c r="D20" s="184"/>
      <c r="E20" s="185"/>
      <c r="F20" s="114"/>
    </row>
    <row r="21" spans="2:6" ht="9.5" customHeight="1" x14ac:dyDescent="0.35">
      <c r="B21" s="115"/>
      <c r="C21" s="115"/>
      <c r="D21" s="115"/>
      <c r="E21" s="115"/>
      <c r="F21" s="115"/>
    </row>
    <row r="22" spans="2:6" ht="15" thickBot="1" x14ac:dyDescent="0.4">
      <c r="B22" s="102"/>
      <c r="C22" s="102"/>
      <c r="D22" s="102"/>
      <c r="E22" s="102"/>
      <c r="F22" s="102"/>
    </row>
  </sheetData>
  <sheetProtection algorithmName="SHA-512" hashValue="lAd2BuFIDLDZkt+rPyFv9UzjMoaGMbolN28QtrVQKGTQ9CufL+GATJTAbC5Wr7OhCXO8chRc+uazT91gm/7eWQ==" saltValue="a1Xqo1F1znJZ+5i11WoZKA==" spinCount="100000" sheet="1" objects="1" selectLockedCells="1"/>
  <mergeCells count="10">
    <mergeCell ref="C17:E18"/>
    <mergeCell ref="C19:E19"/>
    <mergeCell ref="C20:E20"/>
    <mergeCell ref="B1:F1"/>
    <mergeCell ref="C12:E13"/>
    <mergeCell ref="C6:E6"/>
    <mergeCell ref="C14:E14"/>
    <mergeCell ref="C15:E16"/>
    <mergeCell ref="C10:E11"/>
    <mergeCell ref="B7:F9"/>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C37C29C-06B2-4C9C-8DF6-F6DECA8AADFF}">
          <x14:formula1>
            <xm:f>ListaDespelgable!$C$2:$C$11</xm:f>
          </x14:formula1>
          <xm:sqref>C20:E20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831CB-24B4-44D7-AB00-DCE2D770C39C}">
  <sheetPr codeName="Hoja5">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sortState xmlns:xlrd2="http://schemas.microsoft.com/office/spreadsheetml/2017/richdata2" ref="BC129:BD137">
    <sortCondition ref="BC129:BC137"/>
  </sortState>
  <mergeCells count="142">
    <mergeCell ref="AQ32:AQ34"/>
    <mergeCell ref="AQ36:AQ38"/>
    <mergeCell ref="AG40:AH42"/>
    <mergeCell ref="AK40:AK42"/>
    <mergeCell ref="AQ40:AQ42"/>
    <mergeCell ref="AK14:AK18"/>
    <mergeCell ref="BP162:BQ162"/>
    <mergeCell ref="BP163:BQ163"/>
    <mergeCell ref="BP164:BQ164"/>
    <mergeCell ref="AK36:AK38"/>
    <mergeCell ref="C48:F48"/>
    <mergeCell ref="C50:F50"/>
    <mergeCell ref="AB40:AB42"/>
    <mergeCell ref="AC40:AF42"/>
    <mergeCell ref="P8:T9"/>
    <mergeCell ref="AG12:AH13"/>
    <mergeCell ref="AB12:AF13"/>
    <mergeCell ref="AB10:AE11"/>
    <mergeCell ref="AF10:AH11"/>
    <mergeCell ref="AG44:AH46"/>
    <mergeCell ref="AB48:AB50"/>
    <mergeCell ref="AC48:AF50"/>
    <mergeCell ref="AG48:AH50"/>
    <mergeCell ref="AC32:AF34"/>
    <mergeCell ref="AG32:AH34"/>
    <mergeCell ref="C46:F46"/>
    <mergeCell ref="AB36:AB38"/>
    <mergeCell ref="AC36:AF38"/>
    <mergeCell ref="AG36:AH38"/>
    <mergeCell ref="C38:I38"/>
    <mergeCell ref="C24:I24"/>
    <mergeCell ref="C26:F26"/>
    <mergeCell ref="G26:I26"/>
    <mergeCell ref="C28:F28"/>
    <mergeCell ref="C80:F80"/>
    <mergeCell ref="C82:I82"/>
    <mergeCell ref="N82:O82"/>
    <mergeCell ref="AB52:AB54"/>
    <mergeCell ref="AC52:AF54"/>
    <mergeCell ref="AG52:AH54"/>
    <mergeCell ref="AK52:AK54"/>
    <mergeCell ref="AQ52:AQ54"/>
    <mergeCell ref="C78:I78"/>
    <mergeCell ref="N78:O78"/>
    <mergeCell ref="AQ56:AQ58"/>
    <mergeCell ref="C54:F54"/>
    <mergeCell ref="C52:F52"/>
    <mergeCell ref="C40:J40"/>
    <mergeCell ref="C44:I44"/>
    <mergeCell ref="C42:J42"/>
    <mergeCell ref="AB44:AB46"/>
    <mergeCell ref="AC44:AF46"/>
    <mergeCell ref="C12:F12"/>
    <mergeCell ref="G12:I12"/>
    <mergeCell ref="C14:F14"/>
    <mergeCell ref="G14:I14"/>
    <mergeCell ref="AB20:AC22"/>
    <mergeCell ref="AD20:AF22"/>
    <mergeCell ref="G28:I28"/>
    <mergeCell ref="C30:F30"/>
    <mergeCell ref="G30:I30"/>
    <mergeCell ref="C32:F32"/>
    <mergeCell ref="G32:I32"/>
    <mergeCell ref="C34:F34"/>
    <mergeCell ref="G34:I34"/>
    <mergeCell ref="C36:F36"/>
    <mergeCell ref="G36:I36"/>
    <mergeCell ref="AQ5:AQ7"/>
    <mergeCell ref="AR5:AR7"/>
    <mergeCell ref="C10:I10"/>
    <mergeCell ref="AB16:AC18"/>
    <mergeCell ref="AD16:AF18"/>
    <mergeCell ref="AG16:AH18"/>
    <mergeCell ref="AQ16:AQ18"/>
    <mergeCell ref="AG20:AH22"/>
    <mergeCell ref="AQ20:AQ22"/>
    <mergeCell ref="C16:F16"/>
    <mergeCell ref="G16:I16"/>
    <mergeCell ref="C18:F18"/>
    <mergeCell ref="G18:I18"/>
    <mergeCell ref="C20:F20"/>
    <mergeCell ref="G20:I20"/>
    <mergeCell ref="C22:F22"/>
    <mergeCell ref="G22:I22"/>
    <mergeCell ref="L8:N9"/>
    <mergeCell ref="AB1:AI1"/>
    <mergeCell ref="C2:O3"/>
    <mergeCell ref="AB2:AI3"/>
    <mergeCell ref="C5:I5"/>
    <mergeCell ref="C4:I4"/>
    <mergeCell ref="K4:R4"/>
    <mergeCell ref="K5:R5"/>
    <mergeCell ref="AB4:AF5"/>
    <mergeCell ref="AG4:AI5"/>
    <mergeCell ref="C86:I86"/>
    <mergeCell ref="N86:O86"/>
    <mergeCell ref="L88:N88"/>
    <mergeCell ref="AB56:AB58"/>
    <mergeCell ref="AC56:AF58"/>
    <mergeCell ref="AG56:AH58"/>
    <mergeCell ref="AK56:AK58"/>
    <mergeCell ref="BI162:BJ162"/>
    <mergeCell ref="BI163:BI167"/>
    <mergeCell ref="C74:F74"/>
    <mergeCell ref="C76:F76"/>
    <mergeCell ref="C62:F62"/>
    <mergeCell ref="L84:N84"/>
    <mergeCell ref="L80:N80"/>
    <mergeCell ref="C64:F64"/>
    <mergeCell ref="C66:F66"/>
    <mergeCell ref="C68:F68"/>
    <mergeCell ref="C70:F70"/>
    <mergeCell ref="C72:F72"/>
    <mergeCell ref="C56:F56"/>
    <mergeCell ref="BC162:BD162"/>
    <mergeCell ref="BC163:BC167"/>
    <mergeCell ref="C58:F58"/>
    <mergeCell ref="C60:F60"/>
    <mergeCell ref="BI168:BI172"/>
    <mergeCell ref="BI176:BI177"/>
    <mergeCell ref="BI160:BK160"/>
    <mergeCell ref="BM170:BN170"/>
    <mergeCell ref="BC168:BC172"/>
    <mergeCell ref="BC176:BC177"/>
    <mergeCell ref="AB7:AF8"/>
    <mergeCell ref="AG7:AH8"/>
    <mergeCell ref="AB24:AC26"/>
    <mergeCell ref="AD24:AF26"/>
    <mergeCell ref="AG24:AH26"/>
    <mergeCell ref="AB28:AB30"/>
    <mergeCell ref="AC28:AF30"/>
    <mergeCell ref="AG28:AH30"/>
    <mergeCell ref="AK28:AK30"/>
    <mergeCell ref="AQ28:AQ30"/>
    <mergeCell ref="AQ24:AQ26"/>
    <mergeCell ref="AB32:AB34"/>
    <mergeCell ref="AK48:AK50"/>
    <mergeCell ref="AQ44:AQ46"/>
    <mergeCell ref="AK44:AK46"/>
    <mergeCell ref="AQ48:AQ50"/>
    <mergeCell ref="AK32:AK34"/>
    <mergeCell ref="AK5:AK7"/>
  </mergeCells>
  <conditionalFormatting sqref="K5:R5">
    <cfRule type="expression" dxfId="2274" priority="6">
      <formula>$C$5="FSR NUEVO"</formula>
    </cfRule>
  </conditionalFormatting>
  <conditionalFormatting sqref="L10 N10">
    <cfRule type="expression" dxfId="2273" priority="5">
      <formula>$L$8="PRIMER TRAMO"</formula>
    </cfRule>
  </conditionalFormatting>
  <conditionalFormatting sqref="L12:L22 N12:N22 P12:P22 R12:R22 T12:T22">
    <cfRule type="cellIs" dxfId="2272" priority="92" operator="greaterThan">
      <formula>0</formula>
    </cfRule>
  </conditionalFormatting>
  <conditionalFormatting sqref="L24 N24">
    <cfRule type="expression" dxfId="2271" priority="4">
      <formula>$L$8="PRIMER TRAMO"</formula>
    </cfRule>
  </conditionalFormatting>
  <conditionalFormatting sqref="L26:L36 N26:N36 P26:P36 R26:R36 T26:T36">
    <cfRule type="cellIs" dxfId="2270" priority="91" operator="greaterThan">
      <formula>0</formula>
    </cfRule>
  </conditionalFormatting>
  <conditionalFormatting sqref="L38 N38">
    <cfRule type="expression" dxfId="2269" priority="3">
      <formula>$L$8="PRIMER TRAMO"</formula>
    </cfRule>
  </conditionalFormatting>
  <conditionalFormatting sqref="L40 N40 P40 R40 T40">
    <cfRule type="cellIs" dxfId="2268" priority="90" operator="greaterThan">
      <formula>0</formula>
    </cfRule>
  </conditionalFormatting>
  <conditionalFormatting sqref="L42 N42 P42 R42 T42">
    <cfRule type="cellIs" dxfId="2267" priority="89" operator="greaterThan">
      <formula>0</formula>
    </cfRule>
  </conditionalFormatting>
  <conditionalFormatting sqref="L44 N44">
    <cfRule type="expression" dxfId="2266" priority="2">
      <formula>$L$8="PRIMER TRAMO"</formula>
    </cfRule>
  </conditionalFormatting>
  <conditionalFormatting sqref="L46">
    <cfRule type="cellIs" dxfId="2265" priority="88" operator="greaterThan">
      <formula>0</formula>
    </cfRule>
  </conditionalFormatting>
  <conditionalFormatting sqref="L48">
    <cfRule type="cellIs" dxfId="2264" priority="87" operator="greaterThan">
      <formula>0</formula>
    </cfRule>
  </conditionalFormatting>
  <conditionalFormatting sqref="L50">
    <cfRule type="cellIs" dxfId="2263" priority="86" operator="greaterThan">
      <formula>0</formula>
    </cfRule>
  </conditionalFormatting>
  <conditionalFormatting sqref="L52">
    <cfRule type="cellIs" dxfId="2262" priority="85" operator="greaterThan">
      <formula>0</formula>
    </cfRule>
  </conditionalFormatting>
  <conditionalFormatting sqref="L54">
    <cfRule type="cellIs" dxfId="2261" priority="84" operator="greaterThan">
      <formula>0</formula>
    </cfRule>
  </conditionalFormatting>
  <conditionalFormatting sqref="L56">
    <cfRule type="cellIs" dxfId="2260" priority="83" operator="greaterThan">
      <formula>0</formula>
    </cfRule>
  </conditionalFormatting>
  <conditionalFormatting sqref="L58">
    <cfRule type="cellIs" dxfId="2259" priority="82" operator="greaterThan">
      <formula>0</formula>
    </cfRule>
  </conditionalFormatting>
  <conditionalFormatting sqref="L60">
    <cfRule type="cellIs" dxfId="2258" priority="81" operator="greaterThan">
      <formula>0</formula>
    </cfRule>
  </conditionalFormatting>
  <conditionalFormatting sqref="L62">
    <cfRule type="cellIs" dxfId="2257" priority="80" operator="greaterThan">
      <formula>0</formula>
    </cfRule>
  </conditionalFormatting>
  <conditionalFormatting sqref="L64">
    <cfRule type="cellIs" dxfId="2256" priority="79" operator="greaterThan">
      <formula>0</formula>
    </cfRule>
  </conditionalFormatting>
  <conditionalFormatting sqref="L66">
    <cfRule type="cellIs" dxfId="2255" priority="78" operator="greaterThan">
      <formula>0</formula>
    </cfRule>
  </conditionalFormatting>
  <conditionalFormatting sqref="L68">
    <cfRule type="cellIs" dxfId="2254" priority="77" operator="greaterThan">
      <formula>0</formula>
    </cfRule>
  </conditionalFormatting>
  <conditionalFormatting sqref="L70">
    <cfRule type="cellIs" dxfId="2253" priority="76" operator="greaterThan">
      <formula>0</formula>
    </cfRule>
  </conditionalFormatting>
  <conditionalFormatting sqref="L72">
    <cfRule type="cellIs" dxfId="2252" priority="75" operator="greaterThan">
      <formula>0</formula>
    </cfRule>
  </conditionalFormatting>
  <conditionalFormatting sqref="L74">
    <cfRule type="cellIs" dxfId="2251" priority="74" operator="greaterThan">
      <formula>0</formula>
    </cfRule>
  </conditionalFormatting>
  <conditionalFormatting sqref="L76">
    <cfRule type="cellIs" dxfId="2250" priority="73" operator="greaterThan">
      <formula>0</formula>
    </cfRule>
  </conditionalFormatting>
  <conditionalFormatting sqref="N46">
    <cfRule type="cellIs" dxfId="2249" priority="72" operator="greaterThan">
      <formula>0</formula>
    </cfRule>
  </conditionalFormatting>
  <conditionalFormatting sqref="N48">
    <cfRule type="cellIs" dxfId="2248" priority="71" operator="greaterThan">
      <formula>0</formula>
    </cfRule>
  </conditionalFormatting>
  <conditionalFormatting sqref="N50">
    <cfRule type="cellIs" dxfId="2247" priority="70" operator="greaterThan">
      <formula>0</formula>
    </cfRule>
  </conditionalFormatting>
  <conditionalFormatting sqref="N52">
    <cfRule type="cellIs" dxfId="2246" priority="69" operator="greaterThan">
      <formula>0</formula>
    </cfRule>
  </conditionalFormatting>
  <conditionalFormatting sqref="N54">
    <cfRule type="cellIs" dxfId="2245" priority="68" operator="greaterThan">
      <formula>0</formula>
    </cfRule>
  </conditionalFormatting>
  <conditionalFormatting sqref="N56">
    <cfRule type="cellIs" dxfId="2244" priority="67" operator="greaterThan">
      <formula>0</formula>
    </cfRule>
  </conditionalFormatting>
  <conditionalFormatting sqref="N58">
    <cfRule type="cellIs" dxfId="2243" priority="66" operator="greaterThan">
      <formula>0</formula>
    </cfRule>
  </conditionalFormatting>
  <conditionalFormatting sqref="N60">
    <cfRule type="cellIs" dxfId="2242" priority="65" operator="greaterThan">
      <formula>0</formula>
    </cfRule>
  </conditionalFormatting>
  <conditionalFormatting sqref="N62">
    <cfRule type="cellIs" dxfId="2241" priority="64" operator="greaterThan">
      <formula>0</formula>
    </cfRule>
  </conditionalFormatting>
  <conditionalFormatting sqref="N64">
    <cfRule type="cellIs" dxfId="2240" priority="63" operator="greaterThan">
      <formula>0</formula>
    </cfRule>
  </conditionalFormatting>
  <conditionalFormatting sqref="N66">
    <cfRule type="cellIs" dxfId="2239" priority="62" operator="greaterThan">
      <formula>0</formula>
    </cfRule>
  </conditionalFormatting>
  <conditionalFormatting sqref="N68">
    <cfRule type="cellIs" dxfId="2238" priority="61" operator="greaterThan">
      <formula>0</formula>
    </cfRule>
  </conditionalFormatting>
  <conditionalFormatting sqref="N70">
    <cfRule type="cellIs" dxfId="2237" priority="60" operator="greaterThan">
      <formula>0</formula>
    </cfRule>
  </conditionalFormatting>
  <conditionalFormatting sqref="N72">
    <cfRule type="cellIs" dxfId="2236" priority="59" operator="greaterThan">
      <formula>0</formula>
    </cfRule>
  </conditionalFormatting>
  <conditionalFormatting sqref="N74">
    <cfRule type="cellIs" dxfId="2235" priority="58" operator="greaterThan">
      <formula>0</formula>
    </cfRule>
  </conditionalFormatting>
  <conditionalFormatting sqref="N76">
    <cfRule type="cellIs" dxfId="2234" priority="57" operator="greaterThan">
      <formula>0</formula>
    </cfRule>
  </conditionalFormatting>
  <conditionalFormatting sqref="P46">
    <cfRule type="cellIs" dxfId="2233" priority="56" operator="greaterThan">
      <formula>0</formula>
    </cfRule>
  </conditionalFormatting>
  <conditionalFormatting sqref="P48">
    <cfRule type="cellIs" dxfId="2232" priority="55" operator="greaterThan">
      <formula>0</formula>
    </cfRule>
  </conditionalFormatting>
  <conditionalFormatting sqref="P50">
    <cfRule type="cellIs" dxfId="2231" priority="54" operator="greaterThan">
      <formula>0</formula>
    </cfRule>
  </conditionalFormatting>
  <conditionalFormatting sqref="P52">
    <cfRule type="cellIs" dxfId="2230" priority="53" operator="greaterThan">
      <formula>0</formula>
    </cfRule>
  </conditionalFormatting>
  <conditionalFormatting sqref="P54">
    <cfRule type="cellIs" dxfId="2229" priority="52" operator="greaterThan">
      <formula>0</formula>
    </cfRule>
  </conditionalFormatting>
  <conditionalFormatting sqref="P56">
    <cfRule type="cellIs" dxfId="2228" priority="51" operator="greaterThan">
      <formula>0</formula>
    </cfRule>
  </conditionalFormatting>
  <conditionalFormatting sqref="P58">
    <cfRule type="cellIs" dxfId="2227" priority="50" operator="greaterThan">
      <formula>0</formula>
    </cfRule>
  </conditionalFormatting>
  <conditionalFormatting sqref="P60">
    <cfRule type="cellIs" dxfId="2226" priority="49" operator="greaterThan">
      <formula>0</formula>
    </cfRule>
  </conditionalFormatting>
  <conditionalFormatting sqref="P62">
    <cfRule type="cellIs" dxfId="2225" priority="48" operator="greaterThan">
      <formula>0</formula>
    </cfRule>
  </conditionalFormatting>
  <conditionalFormatting sqref="P64">
    <cfRule type="cellIs" dxfId="2224" priority="47" operator="greaterThan">
      <formula>0</formula>
    </cfRule>
  </conditionalFormatting>
  <conditionalFormatting sqref="P66">
    <cfRule type="cellIs" dxfId="2223" priority="46" operator="greaterThan">
      <formula>0</formula>
    </cfRule>
  </conditionalFormatting>
  <conditionalFormatting sqref="P68">
    <cfRule type="cellIs" dxfId="2222" priority="45" operator="greaterThan">
      <formula>0</formula>
    </cfRule>
  </conditionalFormatting>
  <conditionalFormatting sqref="P70">
    <cfRule type="cellIs" dxfId="2221" priority="44" operator="greaterThan">
      <formula>0</formula>
    </cfRule>
  </conditionalFormatting>
  <conditionalFormatting sqref="P72">
    <cfRule type="cellIs" dxfId="2220" priority="43" operator="greaterThan">
      <formula>0</formula>
    </cfRule>
  </conditionalFormatting>
  <conditionalFormatting sqref="P74">
    <cfRule type="cellIs" dxfId="2219" priority="42" operator="greaterThan">
      <formula>0</formula>
    </cfRule>
  </conditionalFormatting>
  <conditionalFormatting sqref="P76">
    <cfRule type="cellIs" dxfId="2218" priority="41" operator="greaterThan">
      <formula>0</formula>
    </cfRule>
  </conditionalFormatting>
  <conditionalFormatting sqref="R46">
    <cfRule type="cellIs" dxfId="2217" priority="40" operator="greaterThan">
      <formula>0</formula>
    </cfRule>
  </conditionalFormatting>
  <conditionalFormatting sqref="R48">
    <cfRule type="cellIs" dxfId="2216" priority="39" operator="greaterThan">
      <formula>0</formula>
    </cfRule>
  </conditionalFormatting>
  <conditionalFormatting sqref="R50">
    <cfRule type="cellIs" dxfId="2215" priority="38" operator="greaterThan">
      <formula>0</formula>
    </cfRule>
  </conditionalFormatting>
  <conditionalFormatting sqref="R52">
    <cfRule type="cellIs" dxfId="2214" priority="37" operator="greaterThan">
      <formula>0</formula>
    </cfRule>
  </conditionalFormatting>
  <conditionalFormatting sqref="R54">
    <cfRule type="cellIs" dxfId="2213" priority="36" operator="greaterThan">
      <formula>0</formula>
    </cfRule>
  </conditionalFormatting>
  <conditionalFormatting sqref="R56">
    <cfRule type="cellIs" dxfId="2212" priority="35" operator="greaterThan">
      <formula>0</formula>
    </cfRule>
  </conditionalFormatting>
  <conditionalFormatting sqref="R58">
    <cfRule type="cellIs" dxfId="2211" priority="34" operator="greaterThan">
      <formula>0</formula>
    </cfRule>
  </conditionalFormatting>
  <conditionalFormatting sqref="R60">
    <cfRule type="cellIs" dxfId="2210" priority="33" operator="greaterThan">
      <formula>0</formula>
    </cfRule>
  </conditionalFormatting>
  <conditionalFormatting sqref="R62">
    <cfRule type="cellIs" dxfId="2209" priority="32" operator="greaterThan">
      <formula>0</formula>
    </cfRule>
  </conditionalFormatting>
  <conditionalFormatting sqref="R64">
    <cfRule type="cellIs" dxfId="2208" priority="31" operator="greaterThan">
      <formula>0</formula>
    </cfRule>
  </conditionalFormatting>
  <conditionalFormatting sqref="R66">
    <cfRule type="cellIs" dxfId="2207" priority="30" operator="greaterThan">
      <formula>0</formula>
    </cfRule>
  </conditionalFormatting>
  <conditionalFormatting sqref="R68">
    <cfRule type="cellIs" dxfId="2206" priority="29" operator="greaterThan">
      <formula>0</formula>
    </cfRule>
  </conditionalFormatting>
  <conditionalFormatting sqref="R70">
    <cfRule type="cellIs" dxfId="2205" priority="28" operator="greaterThan">
      <formula>0</formula>
    </cfRule>
  </conditionalFormatting>
  <conditionalFormatting sqref="R72">
    <cfRule type="cellIs" dxfId="2204" priority="27" operator="greaterThan">
      <formula>0</formula>
    </cfRule>
  </conditionalFormatting>
  <conditionalFormatting sqref="R74">
    <cfRule type="cellIs" dxfId="2203" priority="26" operator="greaterThan">
      <formula>0</formula>
    </cfRule>
  </conditionalFormatting>
  <conditionalFormatting sqref="R76">
    <cfRule type="cellIs" dxfId="2202" priority="25" operator="greaterThan">
      <formula>0</formula>
    </cfRule>
  </conditionalFormatting>
  <conditionalFormatting sqref="T46">
    <cfRule type="cellIs" dxfId="2201" priority="24" operator="greaterThan">
      <formula>0</formula>
    </cfRule>
  </conditionalFormatting>
  <conditionalFormatting sqref="T48">
    <cfRule type="cellIs" dxfId="2200" priority="23" operator="greaterThan">
      <formula>0</formula>
    </cfRule>
  </conditionalFormatting>
  <conditionalFormatting sqref="T50">
    <cfRule type="cellIs" dxfId="2199" priority="22" operator="greaterThan">
      <formula>0</formula>
    </cfRule>
  </conditionalFormatting>
  <conditionalFormatting sqref="T52">
    <cfRule type="cellIs" dxfId="2198" priority="21" operator="greaterThan">
      <formula>0</formula>
    </cfRule>
  </conditionalFormatting>
  <conditionalFormatting sqref="T54">
    <cfRule type="cellIs" dxfId="2197" priority="20" operator="greaterThan">
      <formula>0</formula>
    </cfRule>
  </conditionalFormatting>
  <conditionalFormatting sqref="T56">
    <cfRule type="cellIs" dxfId="2196" priority="19" operator="greaterThan">
      <formula>0</formula>
    </cfRule>
  </conditionalFormatting>
  <conditionalFormatting sqref="T58">
    <cfRule type="cellIs" dxfId="2195" priority="18" operator="greaterThan">
      <formula>0</formula>
    </cfRule>
  </conditionalFormatting>
  <conditionalFormatting sqref="T60">
    <cfRule type="cellIs" dxfId="2194" priority="17" operator="greaterThan">
      <formula>0</formula>
    </cfRule>
  </conditionalFormatting>
  <conditionalFormatting sqref="T62">
    <cfRule type="cellIs" dxfId="2193" priority="16" operator="greaterThan">
      <formula>0</formula>
    </cfRule>
  </conditionalFormatting>
  <conditionalFormatting sqref="T64">
    <cfRule type="cellIs" dxfId="2192" priority="15" operator="greaterThan">
      <formula>0</formula>
    </cfRule>
  </conditionalFormatting>
  <conditionalFormatting sqref="T66">
    <cfRule type="cellIs" dxfId="2191" priority="14" operator="greaterThan">
      <formula>0</formula>
    </cfRule>
  </conditionalFormatting>
  <conditionalFormatting sqref="T68">
    <cfRule type="cellIs" dxfId="2190" priority="13" operator="greaterThan">
      <formula>0</formula>
    </cfRule>
  </conditionalFormatting>
  <conditionalFormatting sqref="T70">
    <cfRule type="cellIs" dxfId="2189" priority="12" operator="greaterThan">
      <formula>0</formula>
    </cfRule>
  </conditionalFormatting>
  <conditionalFormatting sqref="T72">
    <cfRule type="cellIs" dxfId="2188" priority="11" operator="greaterThan">
      <formula>0</formula>
    </cfRule>
  </conditionalFormatting>
  <conditionalFormatting sqref="T74">
    <cfRule type="cellIs" dxfId="2187" priority="10" operator="greaterThan">
      <formula>0</formula>
    </cfRule>
  </conditionalFormatting>
  <conditionalFormatting sqref="T76">
    <cfRule type="cellIs" dxfId="2186" priority="9" operator="greaterThan">
      <formula>0</formula>
    </cfRule>
  </conditionalFormatting>
  <conditionalFormatting sqref="V7">
    <cfRule type="cellIs" dxfId="2185" priority="93" operator="equal">
      <formula>"SI"</formula>
    </cfRule>
  </conditionalFormatting>
  <conditionalFormatting sqref="V5">
    <cfRule type="expression" dxfId="2184" priority="1">
      <formula>$BD$153="Field Sales Installer (NFS)"</formula>
    </cfRule>
  </conditionalFormatting>
  <dataValidations count="2">
    <dataValidation type="list" allowBlank="1" showInputMessage="1" showErrorMessage="1" sqref="V7" xr:uid="{1782AA34-E8C8-4A7B-894F-E42D7A8355BA}">
      <formula1>$W$7:$W$8</formula1>
    </dataValidation>
    <dataValidation type="whole" allowBlank="1" showInputMessage="1" showErrorMessage="1" sqref="L88:N88" xr:uid="{1CD4D0A6-012F-4FA8-A9E5-0B325353E97B}">
      <formula1>0</formula1>
      <formula2>9999</formula2>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showInputMessage="1" showErrorMessage="1" promptTitle="SOLO VENTAS APROBADAS" prompt=" " xr:uid="{4C2202C5-24A0-4566-A8CA-AE1B36CE41D4}">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 type="list" allowBlank="1" showInputMessage="1" showErrorMessage="1" xr:uid="{6B9F637E-573D-460B-8932-D6F336E7760E}">
          <x14:formula1>
            <xm:f>ListaDespelgable!$C$15:$C$316</xm:f>
          </x14:formula1>
          <xm:sqref>C5:I5</xm:sqref>
        </x14:dataValidation>
        <x14:dataValidation type="list" allowBlank="1" showInputMessage="1" showErrorMessage="1" xr:uid="{857B3132-68B3-46EB-9FB0-F1EF2E4D6A00}">
          <x14:formula1>
            <xm:f>ValoresBonus!$P$3:$P$6</xm:f>
          </x14:formula1>
          <xm:sqref>V5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EC6C-1DDC-4649-A116-E3861E71635C}">
  <sheetPr codeName="Hoja7">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Inicio!$C$10&amp;Inicio!$C$15&amp;'2'!$B$1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2183" priority="6">
      <formula>$C$5="FSR NUEVO"</formula>
    </cfRule>
  </conditionalFormatting>
  <conditionalFormatting sqref="L10 N10">
    <cfRule type="expression" dxfId="2182" priority="5">
      <formula>$L$8="PRIMER TRAMO"</formula>
    </cfRule>
  </conditionalFormatting>
  <conditionalFormatting sqref="L12:L22 N12:N22 P12:P22 R12:R22 T12:T22">
    <cfRule type="cellIs" dxfId="2181" priority="90" operator="greaterThan">
      <formula>0</formula>
    </cfRule>
  </conditionalFormatting>
  <conditionalFormatting sqref="L24 N24">
    <cfRule type="expression" dxfId="2180" priority="4">
      <formula>$L$8="PRIMER TRAMO"</formula>
    </cfRule>
  </conditionalFormatting>
  <conditionalFormatting sqref="L26:L36 N26:N36 P26:P36 R26:R36 T26:T36">
    <cfRule type="cellIs" dxfId="2179" priority="89" operator="greaterThan">
      <formula>0</formula>
    </cfRule>
  </conditionalFormatting>
  <conditionalFormatting sqref="L38 N38">
    <cfRule type="expression" dxfId="2178" priority="3">
      <formula>$L$8="PRIMER TRAMO"</formula>
    </cfRule>
  </conditionalFormatting>
  <conditionalFormatting sqref="L40 N40 P40 R40 T40">
    <cfRule type="cellIs" dxfId="2177" priority="88" operator="greaterThan">
      <formula>0</formula>
    </cfRule>
  </conditionalFormatting>
  <conditionalFormatting sqref="L42 N42 P42 R42 T42">
    <cfRule type="cellIs" dxfId="2176" priority="87" operator="greaterThan">
      <formula>0</formula>
    </cfRule>
  </conditionalFormatting>
  <conditionalFormatting sqref="L44 N44">
    <cfRule type="expression" dxfId="2175" priority="2">
      <formula>$L$8="PRIMER TRAMO"</formula>
    </cfRule>
  </conditionalFormatting>
  <conditionalFormatting sqref="L46">
    <cfRule type="cellIs" dxfId="2174" priority="86" operator="greaterThan">
      <formula>0</formula>
    </cfRule>
  </conditionalFormatting>
  <conditionalFormatting sqref="L48">
    <cfRule type="cellIs" dxfId="2173" priority="85" operator="greaterThan">
      <formula>0</formula>
    </cfRule>
  </conditionalFormatting>
  <conditionalFormatting sqref="L50">
    <cfRule type="cellIs" dxfId="2172" priority="84" operator="greaterThan">
      <formula>0</formula>
    </cfRule>
  </conditionalFormatting>
  <conditionalFormatting sqref="L52">
    <cfRule type="cellIs" dxfId="2171" priority="83" operator="greaterThan">
      <formula>0</formula>
    </cfRule>
  </conditionalFormatting>
  <conditionalFormatting sqref="L54">
    <cfRule type="cellIs" dxfId="2170" priority="82" operator="greaterThan">
      <formula>0</formula>
    </cfRule>
  </conditionalFormatting>
  <conditionalFormatting sqref="L56">
    <cfRule type="cellIs" dxfId="2169" priority="81" operator="greaterThan">
      <formula>0</formula>
    </cfRule>
  </conditionalFormatting>
  <conditionalFormatting sqref="L58">
    <cfRule type="cellIs" dxfId="2168" priority="80" operator="greaterThan">
      <formula>0</formula>
    </cfRule>
  </conditionalFormatting>
  <conditionalFormatting sqref="L60">
    <cfRule type="cellIs" dxfId="2167" priority="79" operator="greaterThan">
      <formula>0</formula>
    </cfRule>
  </conditionalFormatting>
  <conditionalFormatting sqref="L62">
    <cfRule type="cellIs" dxfId="2166" priority="78" operator="greaterThan">
      <formula>0</formula>
    </cfRule>
  </conditionalFormatting>
  <conditionalFormatting sqref="L64">
    <cfRule type="cellIs" dxfId="2165" priority="77" operator="greaterThan">
      <formula>0</formula>
    </cfRule>
  </conditionalFormatting>
  <conditionalFormatting sqref="L66">
    <cfRule type="cellIs" dxfId="2164" priority="76" operator="greaterThan">
      <formula>0</formula>
    </cfRule>
  </conditionalFormatting>
  <conditionalFormatting sqref="L68">
    <cfRule type="cellIs" dxfId="2163" priority="75" operator="greaterThan">
      <formula>0</formula>
    </cfRule>
  </conditionalFormatting>
  <conditionalFormatting sqref="L70">
    <cfRule type="cellIs" dxfId="2162" priority="74" operator="greaterThan">
      <formula>0</formula>
    </cfRule>
  </conditionalFormatting>
  <conditionalFormatting sqref="L72">
    <cfRule type="cellIs" dxfId="2161" priority="73" operator="greaterThan">
      <formula>0</formula>
    </cfRule>
  </conditionalFormatting>
  <conditionalFormatting sqref="L74">
    <cfRule type="cellIs" dxfId="2160" priority="72" operator="greaterThan">
      <formula>0</formula>
    </cfRule>
  </conditionalFormatting>
  <conditionalFormatting sqref="L76">
    <cfRule type="cellIs" dxfId="2159" priority="71" operator="greaterThan">
      <formula>0</formula>
    </cfRule>
  </conditionalFormatting>
  <conditionalFormatting sqref="N46">
    <cfRule type="cellIs" dxfId="2158" priority="70" operator="greaterThan">
      <formula>0</formula>
    </cfRule>
  </conditionalFormatting>
  <conditionalFormatting sqref="N48">
    <cfRule type="cellIs" dxfId="2157" priority="69" operator="greaterThan">
      <formula>0</formula>
    </cfRule>
  </conditionalFormatting>
  <conditionalFormatting sqref="N50">
    <cfRule type="cellIs" dxfId="2156" priority="68" operator="greaterThan">
      <formula>0</formula>
    </cfRule>
  </conditionalFormatting>
  <conditionalFormatting sqref="N52">
    <cfRule type="cellIs" dxfId="2155" priority="67" operator="greaterThan">
      <formula>0</formula>
    </cfRule>
  </conditionalFormatting>
  <conditionalFormatting sqref="N54">
    <cfRule type="cellIs" dxfId="2154" priority="66" operator="greaterThan">
      <formula>0</formula>
    </cfRule>
  </conditionalFormatting>
  <conditionalFormatting sqref="N56">
    <cfRule type="cellIs" dxfId="2153" priority="65" operator="greaterThan">
      <formula>0</formula>
    </cfRule>
  </conditionalFormatting>
  <conditionalFormatting sqref="N58">
    <cfRule type="cellIs" dxfId="2152" priority="64" operator="greaterThan">
      <formula>0</formula>
    </cfRule>
  </conditionalFormatting>
  <conditionalFormatting sqref="N60">
    <cfRule type="cellIs" dxfId="2151" priority="63" operator="greaterThan">
      <formula>0</formula>
    </cfRule>
  </conditionalFormatting>
  <conditionalFormatting sqref="N62">
    <cfRule type="cellIs" dxfId="2150" priority="62" operator="greaterThan">
      <formula>0</formula>
    </cfRule>
  </conditionalFormatting>
  <conditionalFormatting sqref="N64">
    <cfRule type="cellIs" dxfId="2149" priority="61" operator="greaterThan">
      <formula>0</formula>
    </cfRule>
  </conditionalFormatting>
  <conditionalFormatting sqref="N66">
    <cfRule type="cellIs" dxfId="2148" priority="60" operator="greaterThan">
      <formula>0</formula>
    </cfRule>
  </conditionalFormatting>
  <conditionalFormatting sqref="N68">
    <cfRule type="cellIs" dxfId="2147" priority="59" operator="greaterThan">
      <formula>0</formula>
    </cfRule>
  </conditionalFormatting>
  <conditionalFormatting sqref="N70">
    <cfRule type="cellIs" dxfId="2146" priority="58" operator="greaterThan">
      <formula>0</formula>
    </cfRule>
  </conditionalFormatting>
  <conditionalFormatting sqref="N72">
    <cfRule type="cellIs" dxfId="2145" priority="57" operator="greaterThan">
      <formula>0</formula>
    </cfRule>
  </conditionalFormatting>
  <conditionalFormatting sqref="N74">
    <cfRule type="cellIs" dxfId="2144" priority="56" operator="greaterThan">
      <formula>0</formula>
    </cfRule>
  </conditionalFormatting>
  <conditionalFormatting sqref="N76">
    <cfRule type="cellIs" dxfId="2143" priority="55" operator="greaterThan">
      <formula>0</formula>
    </cfRule>
  </conditionalFormatting>
  <conditionalFormatting sqref="P46">
    <cfRule type="cellIs" dxfId="2142" priority="54" operator="greaterThan">
      <formula>0</formula>
    </cfRule>
  </conditionalFormatting>
  <conditionalFormatting sqref="P48">
    <cfRule type="cellIs" dxfId="2141" priority="53" operator="greaterThan">
      <formula>0</formula>
    </cfRule>
  </conditionalFormatting>
  <conditionalFormatting sqref="P50">
    <cfRule type="cellIs" dxfId="2140" priority="52" operator="greaterThan">
      <formula>0</formula>
    </cfRule>
  </conditionalFormatting>
  <conditionalFormatting sqref="P52">
    <cfRule type="cellIs" dxfId="2139" priority="51" operator="greaterThan">
      <formula>0</formula>
    </cfRule>
  </conditionalFormatting>
  <conditionalFormatting sqref="P54">
    <cfRule type="cellIs" dxfId="2138" priority="50" operator="greaterThan">
      <formula>0</formula>
    </cfRule>
  </conditionalFormatting>
  <conditionalFormatting sqref="P56">
    <cfRule type="cellIs" dxfId="2137" priority="49" operator="greaterThan">
      <formula>0</formula>
    </cfRule>
  </conditionalFormatting>
  <conditionalFormatting sqref="P58">
    <cfRule type="cellIs" dxfId="2136" priority="48" operator="greaterThan">
      <formula>0</formula>
    </cfRule>
  </conditionalFormatting>
  <conditionalFormatting sqref="P60">
    <cfRule type="cellIs" dxfId="2135" priority="47" operator="greaterThan">
      <formula>0</formula>
    </cfRule>
  </conditionalFormatting>
  <conditionalFormatting sqref="P62">
    <cfRule type="cellIs" dxfId="2134" priority="46" operator="greaterThan">
      <formula>0</formula>
    </cfRule>
  </conditionalFormatting>
  <conditionalFormatting sqref="P64">
    <cfRule type="cellIs" dxfId="2133" priority="45" operator="greaterThan">
      <formula>0</formula>
    </cfRule>
  </conditionalFormatting>
  <conditionalFormatting sqref="P66">
    <cfRule type="cellIs" dxfId="2132" priority="44" operator="greaterThan">
      <formula>0</formula>
    </cfRule>
  </conditionalFormatting>
  <conditionalFormatting sqref="P68">
    <cfRule type="cellIs" dxfId="2131" priority="43" operator="greaterThan">
      <formula>0</formula>
    </cfRule>
  </conditionalFormatting>
  <conditionalFormatting sqref="P70">
    <cfRule type="cellIs" dxfId="2130" priority="42" operator="greaterThan">
      <formula>0</formula>
    </cfRule>
  </conditionalFormatting>
  <conditionalFormatting sqref="P72">
    <cfRule type="cellIs" dxfId="2129" priority="41" operator="greaterThan">
      <formula>0</formula>
    </cfRule>
  </conditionalFormatting>
  <conditionalFormatting sqref="P74">
    <cfRule type="cellIs" dxfId="2128" priority="40" operator="greaterThan">
      <formula>0</formula>
    </cfRule>
  </conditionalFormatting>
  <conditionalFormatting sqref="P76">
    <cfRule type="cellIs" dxfId="2127" priority="39" operator="greaterThan">
      <formula>0</formula>
    </cfRule>
  </conditionalFormatting>
  <conditionalFormatting sqref="R46">
    <cfRule type="cellIs" dxfId="2126" priority="38" operator="greaterThan">
      <formula>0</formula>
    </cfRule>
  </conditionalFormatting>
  <conditionalFormatting sqref="R48">
    <cfRule type="cellIs" dxfId="2125" priority="37" operator="greaterThan">
      <formula>0</formula>
    </cfRule>
  </conditionalFormatting>
  <conditionalFormatting sqref="R50">
    <cfRule type="cellIs" dxfId="2124" priority="36" operator="greaterThan">
      <formula>0</formula>
    </cfRule>
  </conditionalFormatting>
  <conditionalFormatting sqref="R52">
    <cfRule type="cellIs" dxfId="2123" priority="35" operator="greaterThan">
      <formula>0</formula>
    </cfRule>
  </conditionalFormatting>
  <conditionalFormatting sqref="R54">
    <cfRule type="cellIs" dxfId="2122" priority="34" operator="greaterThan">
      <formula>0</formula>
    </cfRule>
  </conditionalFormatting>
  <conditionalFormatting sqref="R56">
    <cfRule type="cellIs" dxfId="2121" priority="33" operator="greaterThan">
      <formula>0</formula>
    </cfRule>
  </conditionalFormatting>
  <conditionalFormatting sqref="R58">
    <cfRule type="cellIs" dxfId="2120" priority="32" operator="greaterThan">
      <formula>0</formula>
    </cfRule>
  </conditionalFormatting>
  <conditionalFormatting sqref="R60">
    <cfRule type="cellIs" dxfId="2119" priority="31" operator="greaterThan">
      <formula>0</formula>
    </cfRule>
  </conditionalFormatting>
  <conditionalFormatting sqref="R62">
    <cfRule type="cellIs" dxfId="2118" priority="30" operator="greaterThan">
      <formula>0</formula>
    </cfRule>
  </conditionalFormatting>
  <conditionalFormatting sqref="R64">
    <cfRule type="cellIs" dxfId="2117" priority="29" operator="greaterThan">
      <formula>0</formula>
    </cfRule>
  </conditionalFormatting>
  <conditionalFormatting sqref="R66">
    <cfRule type="cellIs" dxfId="2116" priority="28" operator="greaterThan">
      <formula>0</formula>
    </cfRule>
  </conditionalFormatting>
  <conditionalFormatting sqref="R68">
    <cfRule type="cellIs" dxfId="2115" priority="27" operator="greaterThan">
      <formula>0</formula>
    </cfRule>
  </conditionalFormatting>
  <conditionalFormatting sqref="R70">
    <cfRule type="cellIs" dxfId="2114" priority="26" operator="greaterThan">
      <formula>0</formula>
    </cfRule>
  </conditionalFormatting>
  <conditionalFormatting sqref="R72">
    <cfRule type="cellIs" dxfId="2113" priority="25" operator="greaterThan">
      <formula>0</formula>
    </cfRule>
  </conditionalFormatting>
  <conditionalFormatting sqref="R74">
    <cfRule type="cellIs" dxfId="2112" priority="24" operator="greaterThan">
      <formula>0</formula>
    </cfRule>
  </conditionalFormatting>
  <conditionalFormatting sqref="R76">
    <cfRule type="cellIs" dxfId="2111" priority="23" operator="greaterThan">
      <formula>0</formula>
    </cfRule>
  </conditionalFormatting>
  <conditionalFormatting sqref="T46">
    <cfRule type="cellIs" dxfId="2110" priority="22" operator="greaterThan">
      <formula>0</formula>
    </cfRule>
  </conditionalFormatting>
  <conditionalFormatting sqref="T48">
    <cfRule type="cellIs" dxfId="2109" priority="21" operator="greaterThan">
      <formula>0</formula>
    </cfRule>
  </conditionalFormatting>
  <conditionalFormatting sqref="T50">
    <cfRule type="cellIs" dxfId="2108" priority="20" operator="greaterThan">
      <formula>0</formula>
    </cfRule>
  </conditionalFormatting>
  <conditionalFormatting sqref="T52">
    <cfRule type="cellIs" dxfId="2107" priority="19" operator="greaterThan">
      <formula>0</formula>
    </cfRule>
  </conditionalFormatting>
  <conditionalFormatting sqref="T54">
    <cfRule type="cellIs" dxfId="2106" priority="18" operator="greaterThan">
      <formula>0</formula>
    </cfRule>
  </conditionalFormatting>
  <conditionalFormatting sqref="T56">
    <cfRule type="cellIs" dxfId="2105" priority="17" operator="greaterThan">
      <formula>0</formula>
    </cfRule>
  </conditionalFormatting>
  <conditionalFormatting sqref="T58">
    <cfRule type="cellIs" dxfId="2104" priority="16" operator="greaterThan">
      <formula>0</formula>
    </cfRule>
  </conditionalFormatting>
  <conditionalFormatting sqref="T60">
    <cfRule type="cellIs" dxfId="2103" priority="15" operator="greaterThan">
      <formula>0</formula>
    </cfRule>
  </conditionalFormatting>
  <conditionalFormatting sqref="T62">
    <cfRule type="cellIs" dxfId="2102" priority="14" operator="greaterThan">
      <formula>0</formula>
    </cfRule>
  </conditionalFormatting>
  <conditionalFormatting sqref="T64">
    <cfRule type="cellIs" dxfId="2101" priority="13" operator="greaterThan">
      <formula>0</formula>
    </cfRule>
  </conditionalFormatting>
  <conditionalFormatting sqref="T66">
    <cfRule type="cellIs" dxfId="2100" priority="12" operator="greaterThan">
      <formula>0</formula>
    </cfRule>
  </conditionalFormatting>
  <conditionalFormatting sqref="T68">
    <cfRule type="cellIs" dxfId="2099" priority="11" operator="greaterThan">
      <formula>0</formula>
    </cfRule>
  </conditionalFormatting>
  <conditionalFormatting sqref="T70">
    <cfRule type="cellIs" dxfId="2098" priority="10" operator="greaterThan">
      <formula>0</formula>
    </cfRule>
  </conditionalFormatting>
  <conditionalFormatting sqref="T72">
    <cfRule type="cellIs" dxfId="2097" priority="9" operator="greaterThan">
      <formula>0</formula>
    </cfRule>
  </conditionalFormatting>
  <conditionalFormatting sqref="T74">
    <cfRule type="cellIs" dxfId="2096" priority="8" operator="greaterThan">
      <formula>0</formula>
    </cfRule>
  </conditionalFormatting>
  <conditionalFormatting sqref="T76">
    <cfRule type="cellIs" dxfId="2095" priority="7" operator="greaterThan">
      <formula>0</formula>
    </cfRule>
  </conditionalFormatting>
  <conditionalFormatting sqref="V7">
    <cfRule type="cellIs" dxfId="2094" priority="91" operator="equal">
      <formula>"SI"</formula>
    </cfRule>
  </conditionalFormatting>
  <conditionalFormatting sqref="V5">
    <cfRule type="expression" dxfId="2093" priority="1">
      <formula>$BD$153="Field Sales Installer (NFS)"</formula>
    </cfRule>
  </conditionalFormatting>
  <dataValidations count="2">
    <dataValidation type="whole" allowBlank="1" showInputMessage="1" showErrorMessage="1" sqref="L88:N88" xr:uid="{4E467DCC-8155-4A06-B320-41615DC97EED}">
      <formula1>0</formula1>
      <formula2>9999</formula2>
    </dataValidation>
    <dataValidation type="list" allowBlank="1" showInputMessage="1" showErrorMessage="1" sqref="V7" xr:uid="{B4F21185-DBF5-4C89-8712-F115C6D0CE78}">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78B791A-DDE6-43A7-A2BC-3A351BF633E1}">
          <x14:formula1>
            <xm:f>ValoresBonus!$P$3:$P$6</xm:f>
          </x14:formula1>
          <xm:sqref>V5</xm:sqref>
        </x14:dataValidation>
        <x14:dataValidation type="list" allowBlank="1" showInputMessage="1" showErrorMessage="1" xr:uid="{E70A4750-B974-4C43-8224-5B93F1A86E8E}">
          <x14:formula1>
            <xm:f>ListaDespelgable!$C$15:$C$316</xm:f>
          </x14:formula1>
          <xm:sqref>C5:I5</xm:sqref>
        </x14:dataValidation>
        <x14:dataValidation type="list" showInputMessage="1" showErrorMessage="1" promptTitle="SOLO VENTAS APROBADAS" prompt=" " xr:uid="{0DA17B12-8726-4CC6-95D9-81AE6EF568A5}">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9365A-64AE-4A20-86AF-D0CABB0BB875}">
  <sheetPr codeName="Hoja8">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Inicio!$C$10&amp;Inicio!$C$15&amp;'3'!$B$1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2092" priority="6">
      <formula>$C$5="FSR NUEVO"</formula>
    </cfRule>
  </conditionalFormatting>
  <conditionalFormatting sqref="L10 N10">
    <cfRule type="expression" dxfId="2091" priority="5">
      <formula>$L$8="PRIMER TRAMO"</formula>
    </cfRule>
  </conditionalFormatting>
  <conditionalFormatting sqref="L12:L22 N12:N22 P12:P22 R12:R22 T12:T22">
    <cfRule type="cellIs" dxfId="2090" priority="90" operator="greaterThan">
      <formula>0</formula>
    </cfRule>
  </conditionalFormatting>
  <conditionalFormatting sqref="L24 N24">
    <cfRule type="expression" dxfId="2089" priority="4">
      <formula>$L$8="PRIMER TRAMO"</formula>
    </cfRule>
  </conditionalFormatting>
  <conditionalFormatting sqref="L26:L36 N26:N36 P26:P36 R26:R36 T26:T36">
    <cfRule type="cellIs" dxfId="2088" priority="89" operator="greaterThan">
      <formula>0</formula>
    </cfRule>
  </conditionalFormatting>
  <conditionalFormatting sqref="L38 N38">
    <cfRule type="expression" dxfId="2087" priority="3">
      <formula>$L$8="PRIMER TRAMO"</formula>
    </cfRule>
  </conditionalFormatting>
  <conditionalFormatting sqref="L40 N40 P40 R40 T40">
    <cfRule type="cellIs" dxfId="2086" priority="88" operator="greaterThan">
      <formula>0</formula>
    </cfRule>
  </conditionalFormatting>
  <conditionalFormatting sqref="L42 N42 P42 R42 T42">
    <cfRule type="cellIs" dxfId="2085" priority="87" operator="greaterThan">
      <formula>0</formula>
    </cfRule>
  </conditionalFormatting>
  <conditionalFormatting sqref="L44 N44">
    <cfRule type="expression" dxfId="2084" priority="2">
      <formula>$L$8="PRIMER TRAMO"</formula>
    </cfRule>
  </conditionalFormatting>
  <conditionalFormatting sqref="L46">
    <cfRule type="cellIs" dxfId="2083" priority="86" operator="greaterThan">
      <formula>0</formula>
    </cfRule>
  </conditionalFormatting>
  <conditionalFormatting sqref="L48">
    <cfRule type="cellIs" dxfId="2082" priority="85" operator="greaterThan">
      <formula>0</formula>
    </cfRule>
  </conditionalFormatting>
  <conditionalFormatting sqref="L50">
    <cfRule type="cellIs" dxfId="2081" priority="84" operator="greaterThan">
      <formula>0</formula>
    </cfRule>
  </conditionalFormatting>
  <conditionalFormatting sqref="L52">
    <cfRule type="cellIs" dxfId="2080" priority="83" operator="greaterThan">
      <formula>0</formula>
    </cfRule>
  </conditionalFormatting>
  <conditionalFormatting sqref="L54">
    <cfRule type="cellIs" dxfId="2079" priority="82" operator="greaterThan">
      <formula>0</formula>
    </cfRule>
  </conditionalFormatting>
  <conditionalFormatting sqref="L56">
    <cfRule type="cellIs" dxfId="2078" priority="81" operator="greaterThan">
      <formula>0</formula>
    </cfRule>
  </conditionalFormatting>
  <conditionalFormatting sqref="L58">
    <cfRule type="cellIs" dxfId="2077" priority="80" operator="greaterThan">
      <formula>0</formula>
    </cfRule>
  </conditionalFormatting>
  <conditionalFormatting sqref="L60">
    <cfRule type="cellIs" dxfId="2076" priority="79" operator="greaterThan">
      <formula>0</formula>
    </cfRule>
  </conditionalFormatting>
  <conditionalFormatting sqref="L62">
    <cfRule type="cellIs" dxfId="2075" priority="78" operator="greaterThan">
      <formula>0</formula>
    </cfRule>
  </conditionalFormatting>
  <conditionalFormatting sqref="L64">
    <cfRule type="cellIs" dxfId="2074" priority="77" operator="greaterThan">
      <formula>0</formula>
    </cfRule>
  </conditionalFormatting>
  <conditionalFormatting sqref="L66">
    <cfRule type="cellIs" dxfId="2073" priority="76" operator="greaterThan">
      <formula>0</formula>
    </cfRule>
  </conditionalFormatting>
  <conditionalFormatting sqref="L68">
    <cfRule type="cellIs" dxfId="2072" priority="75" operator="greaterThan">
      <formula>0</formula>
    </cfRule>
  </conditionalFormatting>
  <conditionalFormatting sqref="L70">
    <cfRule type="cellIs" dxfId="2071" priority="74" operator="greaterThan">
      <formula>0</formula>
    </cfRule>
  </conditionalFormatting>
  <conditionalFormatting sqref="L72">
    <cfRule type="cellIs" dxfId="2070" priority="73" operator="greaterThan">
      <formula>0</formula>
    </cfRule>
  </conditionalFormatting>
  <conditionalFormatting sqref="L74">
    <cfRule type="cellIs" dxfId="2069" priority="72" operator="greaterThan">
      <formula>0</formula>
    </cfRule>
  </conditionalFormatting>
  <conditionalFormatting sqref="L76">
    <cfRule type="cellIs" dxfId="2068" priority="71" operator="greaterThan">
      <formula>0</formula>
    </cfRule>
  </conditionalFormatting>
  <conditionalFormatting sqref="N46">
    <cfRule type="cellIs" dxfId="2067" priority="70" operator="greaterThan">
      <formula>0</formula>
    </cfRule>
  </conditionalFormatting>
  <conditionalFormatting sqref="N48">
    <cfRule type="cellIs" dxfId="2066" priority="69" operator="greaterThan">
      <formula>0</formula>
    </cfRule>
  </conditionalFormatting>
  <conditionalFormatting sqref="N50">
    <cfRule type="cellIs" dxfId="2065" priority="68" operator="greaterThan">
      <formula>0</formula>
    </cfRule>
  </conditionalFormatting>
  <conditionalFormatting sqref="N52">
    <cfRule type="cellIs" dxfId="2064" priority="67" operator="greaterThan">
      <formula>0</formula>
    </cfRule>
  </conditionalFormatting>
  <conditionalFormatting sqref="N54">
    <cfRule type="cellIs" dxfId="2063" priority="66" operator="greaterThan">
      <formula>0</formula>
    </cfRule>
  </conditionalFormatting>
  <conditionalFormatting sqref="N56">
    <cfRule type="cellIs" dxfId="2062" priority="65" operator="greaterThan">
      <formula>0</formula>
    </cfRule>
  </conditionalFormatting>
  <conditionalFormatting sqref="N58">
    <cfRule type="cellIs" dxfId="2061" priority="64" operator="greaterThan">
      <formula>0</formula>
    </cfRule>
  </conditionalFormatting>
  <conditionalFormatting sqref="N60">
    <cfRule type="cellIs" dxfId="2060" priority="63" operator="greaterThan">
      <formula>0</formula>
    </cfRule>
  </conditionalFormatting>
  <conditionalFormatting sqref="N62">
    <cfRule type="cellIs" dxfId="2059" priority="62" operator="greaterThan">
      <formula>0</formula>
    </cfRule>
  </conditionalFormatting>
  <conditionalFormatting sqref="N64">
    <cfRule type="cellIs" dxfId="2058" priority="61" operator="greaterThan">
      <formula>0</formula>
    </cfRule>
  </conditionalFormatting>
  <conditionalFormatting sqref="N66">
    <cfRule type="cellIs" dxfId="2057" priority="60" operator="greaterThan">
      <formula>0</formula>
    </cfRule>
  </conditionalFormatting>
  <conditionalFormatting sqref="N68">
    <cfRule type="cellIs" dxfId="2056" priority="59" operator="greaterThan">
      <formula>0</formula>
    </cfRule>
  </conditionalFormatting>
  <conditionalFormatting sqref="N70">
    <cfRule type="cellIs" dxfId="2055" priority="58" operator="greaterThan">
      <formula>0</formula>
    </cfRule>
  </conditionalFormatting>
  <conditionalFormatting sqref="N72">
    <cfRule type="cellIs" dxfId="2054" priority="57" operator="greaterThan">
      <formula>0</formula>
    </cfRule>
  </conditionalFormatting>
  <conditionalFormatting sqref="N74">
    <cfRule type="cellIs" dxfId="2053" priority="56" operator="greaterThan">
      <formula>0</formula>
    </cfRule>
  </conditionalFormatting>
  <conditionalFormatting sqref="N76">
    <cfRule type="cellIs" dxfId="2052" priority="55" operator="greaterThan">
      <formula>0</formula>
    </cfRule>
  </conditionalFormatting>
  <conditionalFormatting sqref="P46">
    <cfRule type="cellIs" dxfId="2051" priority="54" operator="greaterThan">
      <formula>0</formula>
    </cfRule>
  </conditionalFormatting>
  <conditionalFormatting sqref="P48">
    <cfRule type="cellIs" dxfId="2050" priority="53" operator="greaterThan">
      <formula>0</formula>
    </cfRule>
  </conditionalFormatting>
  <conditionalFormatting sqref="P50">
    <cfRule type="cellIs" dxfId="2049" priority="52" operator="greaterThan">
      <formula>0</formula>
    </cfRule>
  </conditionalFormatting>
  <conditionalFormatting sqref="P52">
    <cfRule type="cellIs" dxfId="2048" priority="51" operator="greaterThan">
      <formula>0</formula>
    </cfRule>
  </conditionalFormatting>
  <conditionalFormatting sqref="P54">
    <cfRule type="cellIs" dxfId="2047" priority="50" operator="greaterThan">
      <formula>0</formula>
    </cfRule>
  </conditionalFormatting>
  <conditionalFormatting sqref="P56">
    <cfRule type="cellIs" dxfId="2046" priority="49" operator="greaterThan">
      <formula>0</formula>
    </cfRule>
  </conditionalFormatting>
  <conditionalFormatting sqref="P58">
    <cfRule type="cellIs" dxfId="2045" priority="48" operator="greaterThan">
      <formula>0</formula>
    </cfRule>
  </conditionalFormatting>
  <conditionalFormatting sqref="P60">
    <cfRule type="cellIs" dxfId="2044" priority="47" operator="greaterThan">
      <formula>0</formula>
    </cfRule>
  </conditionalFormatting>
  <conditionalFormatting sqref="P62">
    <cfRule type="cellIs" dxfId="2043" priority="46" operator="greaterThan">
      <formula>0</formula>
    </cfRule>
  </conditionalFormatting>
  <conditionalFormatting sqref="P64">
    <cfRule type="cellIs" dxfId="2042" priority="45" operator="greaterThan">
      <formula>0</formula>
    </cfRule>
  </conditionalFormatting>
  <conditionalFormatting sqref="P66">
    <cfRule type="cellIs" dxfId="2041" priority="44" operator="greaterThan">
      <formula>0</formula>
    </cfRule>
  </conditionalFormatting>
  <conditionalFormatting sqref="P68">
    <cfRule type="cellIs" dxfId="2040" priority="43" operator="greaterThan">
      <formula>0</formula>
    </cfRule>
  </conditionalFormatting>
  <conditionalFormatting sqref="P70">
    <cfRule type="cellIs" dxfId="2039" priority="42" operator="greaterThan">
      <formula>0</formula>
    </cfRule>
  </conditionalFormatting>
  <conditionalFormatting sqref="P72">
    <cfRule type="cellIs" dxfId="2038" priority="41" operator="greaterThan">
      <formula>0</formula>
    </cfRule>
  </conditionalFormatting>
  <conditionalFormatting sqref="P74">
    <cfRule type="cellIs" dxfId="2037" priority="40" operator="greaterThan">
      <formula>0</formula>
    </cfRule>
  </conditionalFormatting>
  <conditionalFormatting sqref="P76">
    <cfRule type="cellIs" dxfId="2036" priority="39" operator="greaterThan">
      <formula>0</formula>
    </cfRule>
  </conditionalFormatting>
  <conditionalFormatting sqref="R46">
    <cfRule type="cellIs" dxfId="2035" priority="38" operator="greaterThan">
      <formula>0</formula>
    </cfRule>
  </conditionalFormatting>
  <conditionalFormatting sqref="R48">
    <cfRule type="cellIs" dxfId="2034" priority="37" operator="greaterThan">
      <formula>0</formula>
    </cfRule>
  </conditionalFormatting>
  <conditionalFormatting sqref="R50">
    <cfRule type="cellIs" dxfId="2033" priority="36" operator="greaterThan">
      <formula>0</formula>
    </cfRule>
  </conditionalFormatting>
  <conditionalFormatting sqref="R52">
    <cfRule type="cellIs" dxfId="2032" priority="35" operator="greaterThan">
      <formula>0</formula>
    </cfRule>
  </conditionalFormatting>
  <conditionalFormatting sqref="R54">
    <cfRule type="cellIs" dxfId="2031" priority="34" operator="greaterThan">
      <formula>0</formula>
    </cfRule>
  </conditionalFormatting>
  <conditionalFormatting sqref="R56">
    <cfRule type="cellIs" dxfId="2030" priority="33" operator="greaterThan">
      <formula>0</formula>
    </cfRule>
  </conditionalFormatting>
  <conditionalFormatting sqref="R58">
    <cfRule type="cellIs" dxfId="2029" priority="32" operator="greaterThan">
      <formula>0</formula>
    </cfRule>
  </conditionalFormatting>
  <conditionalFormatting sqref="R60">
    <cfRule type="cellIs" dxfId="2028" priority="31" operator="greaterThan">
      <formula>0</formula>
    </cfRule>
  </conditionalFormatting>
  <conditionalFormatting sqref="R62">
    <cfRule type="cellIs" dxfId="2027" priority="30" operator="greaterThan">
      <formula>0</formula>
    </cfRule>
  </conditionalFormatting>
  <conditionalFormatting sqref="R64">
    <cfRule type="cellIs" dxfId="2026" priority="29" operator="greaterThan">
      <formula>0</formula>
    </cfRule>
  </conditionalFormatting>
  <conditionalFormatting sqref="R66">
    <cfRule type="cellIs" dxfId="2025" priority="28" operator="greaterThan">
      <formula>0</formula>
    </cfRule>
  </conditionalFormatting>
  <conditionalFormatting sqref="R68">
    <cfRule type="cellIs" dxfId="2024" priority="27" operator="greaterThan">
      <formula>0</formula>
    </cfRule>
  </conditionalFormatting>
  <conditionalFormatting sqref="R70">
    <cfRule type="cellIs" dxfId="2023" priority="26" operator="greaterThan">
      <formula>0</formula>
    </cfRule>
  </conditionalFormatting>
  <conditionalFormatting sqref="R72">
    <cfRule type="cellIs" dxfId="2022" priority="25" operator="greaterThan">
      <formula>0</formula>
    </cfRule>
  </conditionalFormatting>
  <conditionalFormatting sqref="R74">
    <cfRule type="cellIs" dxfId="2021" priority="24" operator="greaterThan">
      <formula>0</formula>
    </cfRule>
  </conditionalFormatting>
  <conditionalFormatting sqref="R76">
    <cfRule type="cellIs" dxfId="2020" priority="23" operator="greaterThan">
      <formula>0</formula>
    </cfRule>
  </conditionalFormatting>
  <conditionalFormatting sqref="T46">
    <cfRule type="cellIs" dxfId="2019" priority="22" operator="greaterThan">
      <formula>0</formula>
    </cfRule>
  </conditionalFormatting>
  <conditionalFormatting sqref="T48">
    <cfRule type="cellIs" dxfId="2018" priority="21" operator="greaterThan">
      <formula>0</formula>
    </cfRule>
  </conditionalFormatting>
  <conditionalFormatting sqref="T50">
    <cfRule type="cellIs" dxfId="2017" priority="20" operator="greaterThan">
      <formula>0</formula>
    </cfRule>
  </conditionalFormatting>
  <conditionalFormatting sqref="T52">
    <cfRule type="cellIs" dxfId="2016" priority="19" operator="greaterThan">
      <formula>0</formula>
    </cfRule>
  </conditionalFormatting>
  <conditionalFormatting sqref="T54">
    <cfRule type="cellIs" dxfId="2015" priority="18" operator="greaterThan">
      <formula>0</formula>
    </cfRule>
  </conditionalFormatting>
  <conditionalFormatting sqref="T56">
    <cfRule type="cellIs" dxfId="2014" priority="17" operator="greaterThan">
      <formula>0</formula>
    </cfRule>
  </conditionalFormatting>
  <conditionalFormatting sqref="T58">
    <cfRule type="cellIs" dxfId="2013" priority="16" operator="greaterThan">
      <formula>0</formula>
    </cfRule>
  </conditionalFormatting>
  <conditionalFormatting sqref="T60">
    <cfRule type="cellIs" dxfId="2012" priority="15" operator="greaterThan">
      <formula>0</formula>
    </cfRule>
  </conditionalFormatting>
  <conditionalFormatting sqref="T62">
    <cfRule type="cellIs" dxfId="2011" priority="14" operator="greaterThan">
      <formula>0</formula>
    </cfRule>
  </conditionalFormatting>
  <conditionalFormatting sqref="T64">
    <cfRule type="cellIs" dxfId="2010" priority="13" operator="greaterThan">
      <formula>0</formula>
    </cfRule>
  </conditionalFormatting>
  <conditionalFormatting sqref="T66">
    <cfRule type="cellIs" dxfId="2009" priority="12" operator="greaterThan">
      <formula>0</formula>
    </cfRule>
  </conditionalFormatting>
  <conditionalFormatting sqref="T68">
    <cfRule type="cellIs" dxfId="2008" priority="11" operator="greaterThan">
      <formula>0</formula>
    </cfRule>
  </conditionalFormatting>
  <conditionalFormatting sqref="T70">
    <cfRule type="cellIs" dxfId="2007" priority="10" operator="greaterThan">
      <formula>0</formula>
    </cfRule>
  </conditionalFormatting>
  <conditionalFormatting sqref="T72">
    <cfRule type="cellIs" dxfId="2006" priority="9" operator="greaterThan">
      <formula>0</formula>
    </cfRule>
  </conditionalFormatting>
  <conditionalFormatting sqref="T74">
    <cfRule type="cellIs" dxfId="2005" priority="8" operator="greaterThan">
      <formula>0</formula>
    </cfRule>
  </conditionalFormatting>
  <conditionalFormatting sqref="T76">
    <cfRule type="cellIs" dxfId="2004" priority="7" operator="greaterThan">
      <formula>0</formula>
    </cfRule>
  </conditionalFormatting>
  <conditionalFormatting sqref="V7">
    <cfRule type="cellIs" dxfId="2003" priority="91" operator="equal">
      <formula>"SI"</formula>
    </cfRule>
  </conditionalFormatting>
  <conditionalFormatting sqref="V5">
    <cfRule type="expression" dxfId="2002" priority="1">
      <formula>$BD$153="Field Sales Installer (NFS)"</formula>
    </cfRule>
  </conditionalFormatting>
  <dataValidations count="2">
    <dataValidation type="whole" allowBlank="1" showInputMessage="1" showErrorMessage="1" sqref="L88:N88" xr:uid="{00FFE718-D173-469F-9D94-F3732A0100CC}">
      <formula1>0</formula1>
      <formula2>9999</formula2>
    </dataValidation>
    <dataValidation type="list" allowBlank="1" showInputMessage="1" showErrorMessage="1" sqref="V7" xr:uid="{D19DC5BB-3F58-4187-9230-C2BF37B73545}">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6F45480-2AD2-46A0-904F-F1480E12B72E}">
          <x14:formula1>
            <xm:f>ValoresBonus!$P$3:$P$6</xm:f>
          </x14:formula1>
          <xm:sqref>V5</xm:sqref>
        </x14:dataValidation>
        <x14:dataValidation type="list" allowBlank="1" showInputMessage="1" showErrorMessage="1" xr:uid="{D1EB01B0-AD1D-4C7D-A5E9-E7D73C15BA85}">
          <x14:formula1>
            <xm:f>ListaDespelgable!$C$15:$C$316</xm:f>
          </x14:formula1>
          <xm:sqref>C5:I5</xm:sqref>
        </x14:dataValidation>
        <x14:dataValidation type="list" showInputMessage="1" showErrorMessage="1" promptTitle="SOLO VENTAS APROBADAS" prompt=" " xr:uid="{EE123284-FF12-4CC3-B54E-7503F71B4EA0}">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9693-578E-4D16-8A9C-71B7EACA4B86}">
  <sheetPr codeName="Hoja9">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Inicio!$C$10&amp;Inicio!$C$15&amp;'4'!$B$1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2001" priority="6">
      <formula>$C$5="FSR NUEVO"</formula>
    </cfRule>
  </conditionalFormatting>
  <conditionalFormatting sqref="L10 N10">
    <cfRule type="expression" dxfId="2000" priority="5">
      <formula>$L$8="PRIMER TRAMO"</formula>
    </cfRule>
  </conditionalFormatting>
  <conditionalFormatting sqref="L12:L22 N12:N22 P12:P22 R12:R22 T12:T22">
    <cfRule type="cellIs" dxfId="1999" priority="90" operator="greaterThan">
      <formula>0</formula>
    </cfRule>
  </conditionalFormatting>
  <conditionalFormatting sqref="L24 N24">
    <cfRule type="expression" dxfId="1998" priority="4">
      <formula>$L$8="PRIMER TRAMO"</formula>
    </cfRule>
  </conditionalFormatting>
  <conditionalFormatting sqref="L26:L36 N26:N36 P26:P36 R26:R36 T26:T36">
    <cfRule type="cellIs" dxfId="1997" priority="89" operator="greaterThan">
      <formula>0</formula>
    </cfRule>
  </conditionalFormatting>
  <conditionalFormatting sqref="L38 N38">
    <cfRule type="expression" dxfId="1996" priority="3">
      <formula>$L$8="PRIMER TRAMO"</formula>
    </cfRule>
  </conditionalFormatting>
  <conditionalFormatting sqref="L40 N40 P40 R40 T40">
    <cfRule type="cellIs" dxfId="1995" priority="88" operator="greaterThan">
      <formula>0</formula>
    </cfRule>
  </conditionalFormatting>
  <conditionalFormatting sqref="L42 N42 P42 R42 T42">
    <cfRule type="cellIs" dxfId="1994" priority="87" operator="greaterThan">
      <formula>0</formula>
    </cfRule>
  </conditionalFormatting>
  <conditionalFormatting sqref="L44 N44">
    <cfRule type="expression" dxfId="1993" priority="2">
      <formula>$L$8="PRIMER TRAMO"</formula>
    </cfRule>
  </conditionalFormatting>
  <conditionalFormatting sqref="L46">
    <cfRule type="cellIs" dxfId="1992" priority="86" operator="greaterThan">
      <formula>0</formula>
    </cfRule>
  </conditionalFormatting>
  <conditionalFormatting sqref="L48">
    <cfRule type="cellIs" dxfId="1991" priority="85" operator="greaterThan">
      <formula>0</formula>
    </cfRule>
  </conditionalFormatting>
  <conditionalFormatting sqref="L50">
    <cfRule type="cellIs" dxfId="1990" priority="84" operator="greaterThan">
      <formula>0</formula>
    </cfRule>
  </conditionalFormatting>
  <conditionalFormatting sqref="L52">
    <cfRule type="cellIs" dxfId="1989" priority="83" operator="greaterThan">
      <formula>0</formula>
    </cfRule>
  </conditionalFormatting>
  <conditionalFormatting sqref="L54">
    <cfRule type="cellIs" dxfId="1988" priority="82" operator="greaterThan">
      <formula>0</formula>
    </cfRule>
  </conditionalFormatting>
  <conditionalFormatting sqref="L56">
    <cfRule type="cellIs" dxfId="1987" priority="81" operator="greaterThan">
      <formula>0</formula>
    </cfRule>
  </conditionalFormatting>
  <conditionalFormatting sqref="L58">
    <cfRule type="cellIs" dxfId="1986" priority="80" operator="greaterThan">
      <formula>0</formula>
    </cfRule>
  </conditionalFormatting>
  <conditionalFormatting sqref="L60">
    <cfRule type="cellIs" dxfId="1985" priority="79" operator="greaterThan">
      <formula>0</formula>
    </cfRule>
  </conditionalFormatting>
  <conditionalFormatting sqref="L62">
    <cfRule type="cellIs" dxfId="1984" priority="78" operator="greaterThan">
      <formula>0</formula>
    </cfRule>
  </conditionalFormatting>
  <conditionalFormatting sqref="L64">
    <cfRule type="cellIs" dxfId="1983" priority="77" operator="greaterThan">
      <formula>0</formula>
    </cfRule>
  </conditionalFormatting>
  <conditionalFormatting sqref="L66">
    <cfRule type="cellIs" dxfId="1982" priority="76" operator="greaterThan">
      <formula>0</formula>
    </cfRule>
  </conditionalFormatting>
  <conditionalFormatting sqref="L68">
    <cfRule type="cellIs" dxfId="1981" priority="75" operator="greaterThan">
      <formula>0</formula>
    </cfRule>
  </conditionalFormatting>
  <conditionalFormatting sqref="L70">
    <cfRule type="cellIs" dxfId="1980" priority="74" operator="greaterThan">
      <formula>0</formula>
    </cfRule>
  </conditionalFormatting>
  <conditionalFormatting sqref="L72">
    <cfRule type="cellIs" dxfId="1979" priority="73" operator="greaterThan">
      <formula>0</formula>
    </cfRule>
  </conditionalFormatting>
  <conditionalFormatting sqref="L74">
    <cfRule type="cellIs" dxfId="1978" priority="72" operator="greaterThan">
      <formula>0</formula>
    </cfRule>
  </conditionalFormatting>
  <conditionalFormatting sqref="L76">
    <cfRule type="cellIs" dxfId="1977" priority="71" operator="greaterThan">
      <formula>0</formula>
    </cfRule>
  </conditionalFormatting>
  <conditionalFormatting sqref="N46">
    <cfRule type="cellIs" dxfId="1976" priority="70" operator="greaterThan">
      <formula>0</formula>
    </cfRule>
  </conditionalFormatting>
  <conditionalFormatting sqref="N48">
    <cfRule type="cellIs" dxfId="1975" priority="69" operator="greaterThan">
      <formula>0</formula>
    </cfRule>
  </conditionalFormatting>
  <conditionalFormatting sqref="N50">
    <cfRule type="cellIs" dxfId="1974" priority="68" operator="greaterThan">
      <formula>0</formula>
    </cfRule>
  </conditionalFormatting>
  <conditionalFormatting sqref="N52">
    <cfRule type="cellIs" dxfId="1973" priority="67" operator="greaterThan">
      <formula>0</formula>
    </cfRule>
  </conditionalFormatting>
  <conditionalFormatting sqref="N54">
    <cfRule type="cellIs" dxfId="1972" priority="66" operator="greaterThan">
      <formula>0</formula>
    </cfRule>
  </conditionalFormatting>
  <conditionalFormatting sqref="N56">
    <cfRule type="cellIs" dxfId="1971" priority="65" operator="greaterThan">
      <formula>0</formula>
    </cfRule>
  </conditionalFormatting>
  <conditionalFormatting sqref="N58">
    <cfRule type="cellIs" dxfId="1970" priority="64" operator="greaterThan">
      <formula>0</formula>
    </cfRule>
  </conditionalFormatting>
  <conditionalFormatting sqref="N60">
    <cfRule type="cellIs" dxfId="1969" priority="63" operator="greaterThan">
      <formula>0</formula>
    </cfRule>
  </conditionalFormatting>
  <conditionalFormatting sqref="N62">
    <cfRule type="cellIs" dxfId="1968" priority="62" operator="greaterThan">
      <formula>0</formula>
    </cfRule>
  </conditionalFormatting>
  <conditionalFormatting sqref="N64">
    <cfRule type="cellIs" dxfId="1967" priority="61" operator="greaterThan">
      <formula>0</formula>
    </cfRule>
  </conditionalFormatting>
  <conditionalFormatting sqref="N66">
    <cfRule type="cellIs" dxfId="1966" priority="60" operator="greaterThan">
      <formula>0</formula>
    </cfRule>
  </conditionalFormatting>
  <conditionalFormatting sqref="N68">
    <cfRule type="cellIs" dxfId="1965" priority="59" operator="greaterThan">
      <formula>0</formula>
    </cfRule>
  </conditionalFormatting>
  <conditionalFormatting sqref="N70">
    <cfRule type="cellIs" dxfId="1964" priority="58" operator="greaterThan">
      <formula>0</formula>
    </cfRule>
  </conditionalFormatting>
  <conditionalFormatting sqref="N72">
    <cfRule type="cellIs" dxfId="1963" priority="57" operator="greaterThan">
      <formula>0</formula>
    </cfRule>
  </conditionalFormatting>
  <conditionalFormatting sqref="N74">
    <cfRule type="cellIs" dxfId="1962" priority="56" operator="greaterThan">
      <formula>0</formula>
    </cfRule>
  </conditionalFormatting>
  <conditionalFormatting sqref="N76">
    <cfRule type="cellIs" dxfId="1961" priority="55" operator="greaterThan">
      <formula>0</formula>
    </cfRule>
  </conditionalFormatting>
  <conditionalFormatting sqref="P46">
    <cfRule type="cellIs" dxfId="1960" priority="54" operator="greaterThan">
      <formula>0</formula>
    </cfRule>
  </conditionalFormatting>
  <conditionalFormatting sqref="P48">
    <cfRule type="cellIs" dxfId="1959" priority="53" operator="greaterThan">
      <formula>0</formula>
    </cfRule>
  </conditionalFormatting>
  <conditionalFormatting sqref="P50">
    <cfRule type="cellIs" dxfId="1958" priority="52" operator="greaterThan">
      <formula>0</formula>
    </cfRule>
  </conditionalFormatting>
  <conditionalFormatting sqref="P52">
    <cfRule type="cellIs" dxfId="1957" priority="51" operator="greaterThan">
      <formula>0</formula>
    </cfRule>
  </conditionalFormatting>
  <conditionalFormatting sqref="P54">
    <cfRule type="cellIs" dxfId="1956" priority="50" operator="greaterThan">
      <formula>0</formula>
    </cfRule>
  </conditionalFormatting>
  <conditionalFormatting sqref="P56">
    <cfRule type="cellIs" dxfId="1955" priority="49" operator="greaterThan">
      <formula>0</formula>
    </cfRule>
  </conditionalFormatting>
  <conditionalFormatting sqref="P58">
    <cfRule type="cellIs" dxfId="1954" priority="48" operator="greaterThan">
      <formula>0</formula>
    </cfRule>
  </conditionalFormatting>
  <conditionalFormatting sqref="P60">
    <cfRule type="cellIs" dxfId="1953" priority="47" operator="greaterThan">
      <formula>0</formula>
    </cfRule>
  </conditionalFormatting>
  <conditionalFormatting sqref="P62">
    <cfRule type="cellIs" dxfId="1952" priority="46" operator="greaterThan">
      <formula>0</formula>
    </cfRule>
  </conditionalFormatting>
  <conditionalFormatting sqref="P64">
    <cfRule type="cellIs" dxfId="1951" priority="45" operator="greaterThan">
      <formula>0</formula>
    </cfRule>
  </conditionalFormatting>
  <conditionalFormatting sqref="P66">
    <cfRule type="cellIs" dxfId="1950" priority="44" operator="greaterThan">
      <formula>0</formula>
    </cfRule>
  </conditionalFormatting>
  <conditionalFormatting sqref="P68">
    <cfRule type="cellIs" dxfId="1949" priority="43" operator="greaterThan">
      <formula>0</formula>
    </cfRule>
  </conditionalFormatting>
  <conditionalFormatting sqref="P70">
    <cfRule type="cellIs" dxfId="1948" priority="42" operator="greaterThan">
      <formula>0</formula>
    </cfRule>
  </conditionalFormatting>
  <conditionalFormatting sqref="P72">
    <cfRule type="cellIs" dxfId="1947" priority="41" operator="greaterThan">
      <formula>0</formula>
    </cfRule>
  </conditionalFormatting>
  <conditionalFormatting sqref="P74">
    <cfRule type="cellIs" dxfId="1946" priority="40" operator="greaterThan">
      <formula>0</formula>
    </cfRule>
  </conditionalFormatting>
  <conditionalFormatting sqref="P76">
    <cfRule type="cellIs" dxfId="1945" priority="39" operator="greaterThan">
      <formula>0</formula>
    </cfRule>
  </conditionalFormatting>
  <conditionalFormatting sqref="R46">
    <cfRule type="cellIs" dxfId="1944" priority="38" operator="greaterThan">
      <formula>0</formula>
    </cfRule>
  </conditionalFormatting>
  <conditionalFormatting sqref="R48">
    <cfRule type="cellIs" dxfId="1943" priority="37" operator="greaterThan">
      <formula>0</formula>
    </cfRule>
  </conditionalFormatting>
  <conditionalFormatting sqref="R50">
    <cfRule type="cellIs" dxfId="1942" priority="36" operator="greaterThan">
      <formula>0</formula>
    </cfRule>
  </conditionalFormatting>
  <conditionalFormatting sqref="R52">
    <cfRule type="cellIs" dxfId="1941" priority="35" operator="greaterThan">
      <formula>0</formula>
    </cfRule>
  </conditionalFormatting>
  <conditionalFormatting sqref="R54">
    <cfRule type="cellIs" dxfId="1940" priority="34" operator="greaterThan">
      <formula>0</formula>
    </cfRule>
  </conditionalFormatting>
  <conditionalFormatting sqref="R56">
    <cfRule type="cellIs" dxfId="1939" priority="33" operator="greaterThan">
      <formula>0</formula>
    </cfRule>
  </conditionalFormatting>
  <conditionalFormatting sqref="R58">
    <cfRule type="cellIs" dxfId="1938" priority="32" operator="greaterThan">
      <formula>0</formula>
    </cfRule>
  </conditionalFormatting>
  <conditionalFormatting sqref="R60">
    <cfRule type="cellIs" dxfId="1937" priority="31" operator="greaterThan">
      <formula>0</formula>
    </cfRule>
  </conditionalFormatting>
  <conditionalFormatting sqref="R62">
    <cfRule type="cellIs" dxfId="1936" priority="30" operator="greaterThan">
      <formula>0</formula>
    </cfRule>
  </conditionalFormatting>
  <conditionalFormatting sqref="R64">
    <cfRule type="cellIs" dxfId="1935" priority="29" operator="greaterThan">
      <formula>0</formula>
    </cfRule>
  </conditionalFormatting>
  <conditionalFormatting sqref="R66">
    <cfRule type="cellIs" dxfId="1934" priority="28" operator="greaterThan">
      <formula>0</formula>
    </cfRule>
  </conditionalFormatting>
  <conditionalFormatting sqref="R68">
    <cfRule type="cellIs" dxfId="1933" priority="27" operator="greaterThan">
      <formula>0</formula>
    </cfRule>
  </conditionalFormatting>
  <conditionalFormatting sqref="R70">
    <cfRule type="cellIs" dxfId="1932" priority="26" operator="greaterThan">
      <formula>0</formula>
    </cfRule>
  </conditionalFormatting>
  <conditionalFormatting sqref="R72">
    <cfRule type="cellIs" dxfId="1931" priority="25" operator="greaterThan">
      <formula>0</formula>
    </cfRule>
  </conditionalFormatting>
  <conditionalFormatting sqref="R74">
    <cfRule type="cellIs" dxfId="1930" priority="24" operator="greaterThan">
      <formula>0</formula>
    </cfRule>
  </conditionalFormatting>
  <conditionalFormatting sqref="R76">
    <cfRule type="cellIs" dxfId="1929" priority="23" operator="greaterThan">
      <formula>0</formula>
    </cfRule>
  </conditionalFormatting>
  <conditionalFormatting sqref="T46">
    <cfRule type="cellIs" dxfId="1928" priority="22" operator="greaterThan">
      <formula>0</formula>
    </cfRule>
  </conditionalFormatting>
  <conditionalFormatting sqref="T48">
    <cfRule type="cellIs" dxfId="1927" priority="21" operator="greaterThan">
      <formula>0</formula>
    </cfRule>
  </conditionalFormatting>
  <conditionalFormatting sqref="T50">
    <cfRule type="cellIs" dxfId="1926" priority="20" operator="greaterThan">
      <formula>0</formula>
    </cfRule>
  </conditionalFormatting>
  <conditionalFormatting sqref="T52">
    <cfRule type="cellIs" dxfId="1925" priority="19" operator="greaterThan">
      <formula>0</formula>
    </cfRule>
  </conditionalFormatting>
  <conditionalFormatting sqref="T54">
    <cfRule type="cellIs" dxfId="1924" priority="18" operator="greaterThan">
      <formula>0</formula>
    </cfRule>
  </conditionalFormatting>
  <conditionalFormatting sqref="T56">
    <cfRule type="cellIs" dxfId="1923" priority="17" operator="greaterThan">
      <formula>0</formula>
    </cfRule>
  </conditionalFormatting>
  <conditionalFormatting sqref="T58">
    <cfRule type="cellIs" dxfId="1922" priority="16" operator="greaterThan">
      <formula>0</formula>
    </cfRule>
  </conditionalFormatting>
  <conditionalFormatting sqref="T60">
    <cfRule type="cellIs" dxfId="1921" priority="15" operator="greaterThan">
      <formula>0</formula>
    </cfRule>
  </conditionalFormatting>
  <conditionalFormatting sqref="T62">
    <cfRule type="cellIs" dxfId="1920" priority="14" operator="greaterThan">
      <formula>0</formula>
    </cfRule>
  </conditionalFormatting>
  <conditionalFormatting sqref="T64">
    <cfRule type="cellIs" dxfId="1919" priority="13" operator="greaterThan">
      <formula>0</formula>
    </cfRule>
  </conditionalFormatting>
  <conditionalFormatting sqref="T66">
    <cfRule type="cellIs" dxfId="1918" priority="12" operator="greaterThan">
      <formula>0</formula>
    </cfRule>
  </conditionalFormatting>
  <conditionalFormatting sqref="T68">
    <cfRule type="cellIs" dxfId="1917" priority="11" operator="greaterThan">
      <formula>0</formula>
    </cfRule>
  </conditionalFormatting>
  <conditionalFormatting sqref="T70">
    <cfRule type="cellIs" dxfId="1916" priority="10" operator="greaterThan">
      <formula>0</formula>
    </cfRule>
  </conditionalFormatting>
  <conditionalFormatting sqref="T72">
    <cfRule type="cellIs" dxfId="1915" priority="9" operator="greaterThan">
      <formula>0</formula>
    </cfRule>
  </conditionalFormatting>
  <conditionalFormatting sqref="T74">
    <cfRule type="cellIs" dxfId="1914" priority="8" operator="greaterThan">
      <formula>0</formula>
    </cfRule>
  </conditionalFormatting>
  <conditionalFormatting sqref="T76">
    <cfRule type="cellIs" dxfId="1913" priority="7" operator="greaterThan">
      <formula>0</formula>
    </cfRule>
  </conditionalFormatting>
  <conditionalFormatting sqref="V7">
    <cfRule type="cellIs" dxfId="1912" priority="91" operator="equal">
      <formula>"SI"</formula>
    </cfRule>
  </conditionalFormatting>
  <conditionalFormatting sqref="V5">
    <cfRule type="expression" dxfId="1911" priority="1">
      <formula>$BD$153="Field Sales Installer (NFS)"</formula>
    </cfRule>
  </conditionalFormatting>
  <dataValidations count="2">
    <dataValidation type="whole" allowBlank="1" showInputMessage="1" showErrorMessage="1" sqref="L88:N88" xr:uid="{04C00E85-118E-472E-9FB3-B61578EEEF35}">
      <formula1>0</formula1>
      <formula2>9999</formula2>
    </dataValidation>
    <dataValidation type="list" allowBlank="1" showInputMessage="1" showErrorMessage="1" sqref="V7" xr:uid="{AF8ABE85-C427-4EBD-A890-9D0F56514DC3}">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13771E6-BD18-4186-95E0-676F269A9E2D}">
          <x14:formula1>
            <xm:f>ValoresBonus!$P$3:$P$6</xm:f>
          </x14:formula1>
          <xm:sqref>V5</xm:sqref>
        </x14:dataValidation>
        <x14:dataValidation type="list" allowBlank="1" showInputMessage="1" showErrorMessage="1" xr:uid="{B989D573-407C-4E7D-B9C1-44517CBCED0C}">
          <x14:formula1>
            <xm:f>ListaDespelgable!$C$15:$C$316</xm:f>
          </x14:formula1>
          <xm:sqref>C5:I5</xm:sqref>
        </x14:dataValidation>
        <x14:dataValidation type="list" showInputMessage="1" showErrorMessage="1" promptTitle="SOLO VENTAS APROBADAS" prompt=" " xr:uid="{E21E60EF-8DA3-4C02-8950-97EF82A57445}">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28A2E-EFB7-4718-877C-F0D5B842B162}">
  <sheetPr codeName="Hoja10">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Inicio!$C$10&amp;Inicio!$C$15&amp;'5'!$B$1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910" priority="6">
      <formula>$C$5="FSR NUEVO"</formula>
    </cfRule>
  </conditionalFormatting>
  <conditionalFormatting sqref="L10 N10">
    <cfRule type="expression" dxfId="1909" priority="5">
      <formula>$L$8="PRIMER TRAMO"</formula>
    </cfRule>
  </conditionalFormatting>
  <conditionalFormatting sqref="L12:L22 N12:N22 P12:P22 R12:R22 T12:T22">
    <cfRule type="cellIs" dxfId="1908" priority="90" operator="greaterThan">
      <formula>0</formula>
    </cfRule>
  </conditionalFormatting>
  <conditionalFormatting sqref="L24 N24">
    <cfRule type="expression" dxfId="1907" priority="4">
      <formula>$L$8="PRIMER TRAMO"</formula>
    </cfRule>
  </conditionalFormatting>
  <conditionalFormatting sqref="L26:L36 N26:N36 P26:P36 R26:R36 T26:T36">
    <cfRule type="cellIs" dxfId="1906" priority="89" operator="greaterThan">
      <formula>0</formula>
    </cfRule>
  </conditionalFormatting>
  <conditionalFormatting sqref="L38 N38">
    <cfRule type="expression" dxfId="1905" priority="3">
      <formula>$L$8="PRIMER TRAMO"</formula>
    </cfRule>
  </conditionalFormatting>
  <conditionalFormatting sqref="L40 N40 P40 R40 T40">
    <cfRule type="cellIs" dxfId="1904" priority="88" operator="greaterThan">
      <formula>0</formula>
    </cfRule>
  </conditionalFormatting>
  <conditionalFormatting sqref="L42 N42 P42 R42 T42">
    <cfRule type="cellIs" dxfId="1903" priority="87" operator="greaterThan">
      <formula>0</formula>
    </cfRule>
  </conditionalFormatting>
  <conditionalFormatting sqref="L44 N44">
    <cfRule type="expression" dxfId="1902" priority="2">
      <formula>$L$8="PRIMER TRAMO"</formula>
    </cfRule>
  </conditionalFormatting>
  <conditionalFormatting sqref="L46">
    <cfRule type="cellIs" dxfId="1901" priority="86" operator="greaterThan">
      <formula>0</formula>
    </cfRule>
  </conditionalFormatting>
  <conditionalFormatting sqref="L48">
    <cfRule type="cellIs" dxfId="1900" priority="85" operator="greaterThan">
      <formula>0</formula>
    </cfRule>
  </conditionalFormatting>
  <conditionalFormatting sqref="L50">
    <cfRule type="cellIs" dxfId="1899" priority="84" operator="greaterThan">
      <formula>0</formula>
    </cfRule>
  </conditionalFormatting>
  <conditionalFormatting sqref="L52">
    <cfRule type="cellIs" dxfId="1898" priority="83" operator="greaterThan">
      <formula>0</formula>
    </cfRule>
  </conditionalFormatting>
  <conditionalFormatting sqref="L54">
    <cfRule type="cellIs" dxfId="1897" priority="82" operator="greaterThan">
      <formula>0</formula>
    </cfRule>
  </conditionalFormatting>
  <conditionalFormatting sqref="L56">
    <cfRule type="cellIs" dxfId="1896" priority="81" operator="greaterThan">
      <formula>0</formula>
    </cfRule>
  </conditionalFormatting>
  <conditionalFormatting sqref="L58">
    <cfRule type="cellIs" dxfId="1895" priority="80" operator="greaterThan">
      <formula>0</formula>
    </cfRule>
  </conditionalFormatting>
  <conditionalFormatting sqref="L60">
    <cfRule type="cellIs" dxfId="1894" priority="79" operator="greaterThan">
      <formula>0</formula>
    </cfRule>
  </conditionalFormatting>
  <conditionalFormatting sqref="L62">
    <cfRule type="cellIs" dxfId="1893" priority="78" operator="greaterThan">
      <formula>0</formula>
    </cfRule>
  </conditionalFormatting>
  <conditionalFormatting sqref="L64">
    <cfRule type="cellIs" dxfId="1892" priority="77" operator="greaterThan">
      <formula>0</formula>
    </cfRule>
  </conditionalFormatting>
  <conditionalFormatting sqref="L66">
    <cfRule type="cellIs" dxfId="1891" priority="76" operator="greaterThan">
      <formula>0</formula>
    </cfRule>
  </conditionalFormatting>
  <conditionalFormatting sqref="L68">
    <cfRule type="cellIs" dxfId="1890" priority="75" operator="greaterThan">
      <formula>0</formula>
    </cfRule>
  </conditionalFormatting>
  <conditionalFormatting sqref="L70">
    <cfRule type="cellIs" dxfId="1889" priority="74" operator="greaterThan">
      <formula>0</formula>
    </cfRule>
  </conditionalFormatting>
  <conditionalFormatting sqref="L72">
    <cfRule type="cellIs" dxfId="1888" priority="73" operator="greaterThan">
      <formula>0</formula>
    </cfRule>
  </conditionalFormatting>
  <conditionalFormatting sqref="L74">
    <cfRule type="cellIs" dxfId="1887" priority="72" operator="greaterThan">
      <formula>0</formula>
    </cfRule>
  </conditionalFormatting>
  <conditionalFormatting sqref="L76">
    <cfRule type="cellIs" dxfId="1886" priority="71" operator="greaterThan">
      <formula>0</formula>
    </cfRule>
  </conditionalFormatting>
  <conditionalFormatting sqref="N46">
    <cfRule type="cellIs" dxfId="1885" priority="70" operator="greaterThan">
      <formula>0</formula>
    </cfRule>
  </conditionalFormatting>
  <conditionalFormatting sqref="N48">
    <cfRule type="cellIs" dxfId="1884" priority="69" operator="greaterThan">
      <formula>0</formula>
    </cfRule>
  </conditionalFormatting>
  <conditionalFormatting sqref="N50">
    <cfRule type="cellIs" dxfId="1883" priority="68" operator="greaterThan">
      <formula>0</formula>
    </cfRule>
  </conditionalFormatting>
  <conditionalFormatting sqref="N52">
    <cfRule type="cellIs" dxfId="1882" priority="67" operator="greaterThan">
      <formula>0</formula>
    </cfRule>
  </conditionalFormatting>
  <conditionalFormatting sqref="N54">
    <cfRule type="cellIs" dxfId="1881" priority="66" operator="greaterThan">
      <formula>0</formula>
    </cfRule>
  </conditionalFormatting>
  <conditionalFormatting sqref="N56">
    <cfRule type="cellIs" dxfId="1880" priority="65" operator="greaterThan">
      <formula>0</formula>
    </cfRule>
  </conditionalFormatting>
  <conditionalFormatting sqref="N58">
    <cfRule type="cellIs" dxfId="1879" priority="64" operator="greaterThan">
      <formula>0</formula>
    </cfRule>
  </conditionalFormatting>
  <conditionalFormatting sqref="N60">
    <cfRule type="cellIs" dxfId="1878" priority="63" operator="greaterThan">
      <formula>0</formula>
    </cfRule>
  </conditionalFormatting>
  <conditionalFormatting sqref="N62">
    <cfRule type="cellIs" dxfId="1877" priority="62" operator="greaterThan">
      <formula>0</formula>
    </cfRule>
  </conditionalFormatting>
  <conditionalFormatting sqref="N64">
    <cfRule type="cellIs" dxfId="1876" priority="61" operator="greaterThan">
      <formula>0</formula>
    </cfRule>
  </conditionalFormatting>
  <conditionalFormatting sqref="N66">
    <cfRule type="cellIs" dxfId="1875" priority="60" operator="greaterThan">
      <formula>0</formula>
    </cfRule>
  </conditionalFormatting>
  <conditionalFormatting sqref="N68">
    <cfRule type="cellIs" dxfId="1874" priority="59" operator="greaterThan">
      <formula>0</formula>
    </cfRule>
  </conditionalFormatting>
  <conditionalFormatting sqref="N70">
    <cfRule type="cellIs" dxfId="1873" priority="58" operator="greaterThan">
      <formula>0</formula>
    </cfRule>
  </conditionalFormatting>
  <conditionalFormatting sqref="N72">
    <cfRule type="cellIs" dxfId="1872" priority="57" operator="greaterThan">
      <formula>0</formula>
    </cfRule>
  </conditionalFormatting>
  <conditionalFormatting sqref="N74">
    <cfRule type="cellIs" dxfId="1871" priority="56" operator="greaterThan">
      <formula>0</formula>
    </cfRule>
  </conditionalFormatting>
  <conditionalFormatting sqref="N76">
    <cfRule type="cellIs" dxfId="1870" priority="55" operator="greaterThan">
      <formula>0</formula>
    </cfRule>
  </conditionalFormatting>
  <conditionalFormatting sqref="P46">
    <cfRule type="cellIs" dxfId="1869" priority="54" operator="greaterThan">
      <formula>0</formula>
    </cfRule>
  </conditionalFormatting>
  <conditionalFormatting sqref="P48">
    <cfRule type="cellIs" dxfId="1868" priority="53" operator="greaterThan">
      <formula>0</formula>
    </cfRule>
  </conditionalFormatting>
  <conditionalFormatting sqref="P50">
    <cfRule type="cellIs" dxfId="1867" priority="52" operator="greaterThan">
      <formula>0</formula>
    </cfRule>
  </conditionalFormatting>
  <conditionalFormatting sqref="P52">
    <cfRule type="cellIs" dxfId="1866" priority="51" operator="greaterThan">
      <formula>0</formula>
    </cfRule>
  </conditionalFormatting>
  <conditionalFormatting sqref="P54">
    <cfRule type="cellIs" dxfId="1865" priority="50" operator="greaterThan">
      <formula>0</formula>
    </cfRule>
  </conditionalFormatting>
  <conditionalFormatting sqref="P56">
    <cfRule type="cellIs" dxfId="1864" priority="49" operator="greaterThan">
      <formula>0</formula>
    </cfRule>
  </conditionalFormatting>
  <conditionalFormatting sqref="P58">
    <cfRule type="cellIs" dxfId="1863" priority="48" operator="greaterThan">
      <formula>0</formula>
    </cfRule>
  </conditionalFormatting>
  <conditionalFormatting sqref="P60">
    <cfRule type="cellIs" dxfId="1862" priority="47" operator="greaterThan">
      <formula>0</formula>
    </cfRule>
  </conditionalFormatting>
  <conditionalFormatting sqref="P62">
    <cfRule type="cellIs" dxfId="1861" priority="46" operator="greaterThan">
      <formula>0</formula>
    </cfRule>
  </conditionalFormatting>
  <conditionalFormatting sqref="P64">
    <cfRule type="cellIs" dxfId="1860" priority="45" operator="greaterThan">
      <formula>0</formula>
    </cfRule>
  </conditionalFormatting>
  <conditionalFormatting sqref="P66">
    <cfRule type="cellIs" dxfId="1859" priority="44" operator="greaterThan">
      <formula>0</formula>
    </cfRule>
  </conditionalFormatting>
  <conditionalFormatting sqref="P68">
    <cfRule type="cellIs" dxfId="1858" priority="43" operator="greaterThan">
      <formula>0</formula>
    </cfRule>
  </conditionalFormatting>
  <conditionalFormatting sqref="P70">
    <cfRule type="cellIs" dxfId="1857" priority="42" operator="greaterThan">
      <formula>0</formula>
    </cfRule>
  </conditionalFormatting>
  <conditionalFormatting sqref="P72">
    <cfRule type="cellIs" dxfId="1856" priority="41" operator="greaterThan">
      <formula>0</formula>
    </cfRule>
  </conditionalFormatting>
  <conditionalFormatting sqref="P74">
    <cfRule type="cellIs" dxfId="1855" priority="40" operator="greaterThan">
      <formula>0</formula>
    </cfRule>
  </conditionalFormatting>
  <conditionalFormatting sqref="P76">
    <cfRule type="cellIs" dxfId="1854" priority="39" operator="greaterThan">
      <formula>0</formula>
    </cfRule>
  </conditionalFormatting>
  <conditionalFormatting sqref="R46">
    <cfRule type="cellIs" dxfId="1853" priority="38" operator="greaterThan">
      <formula>0</formula>
    </cfRule>
  </conditionalFormatting>
  <conditionalFormatting sqref="R48">
    <cfRule type="cellIs" dxfId="1852" priority="37" operator="greaterThan">
      <formula>0</formula>
    </cfRule>
  </conditionalFormatting>
  <conditionalFormatting sqref="R50">
    <cfRule type="cellIs" dxfId="1851" priority="36" operator="greaterThan">
      <formula>0</formula>
    </cfRule>
  </conditionalFormatting>
  <conditionalFormatting sqref="R52">
    <cfRule type="cellIs" dxfId="1850" priority="35" operator="greaterThan">
      <formula>0</formula>
    </cfRule>
  </conditionalFormatting>
  <conditionalFormatting sqref="R54">
    <cfRule type="cellIs" dxfId="1849" priority="34" operator="greaterThan">
      <formula>0</formula>
    </cfRule>
  </conditionalFormatting>
  <conditionalFormatting sqref="R56">
    <cfRule type="cellIs" dxfId="1848" priority="33" operator="greaterThan">
      <formula>0</formula>
    </cfRule>
  </conditionalFormatting>
  <conditionalFormatting sqref="R58">
    <cfRule type="cellIs" dxfId="1847" priority="32" operator="greaterThan">
      <formula>0</formula>
    </cfRule>
  </conditionalFormatting>
  <conditionalFormatting sqref="R60">
    <cfRule type="cellIs" dxfId="1846" priority="31" operator="greaterThan">
      <formula>0</formula>
    </cfRule>
  </conditionalFormatting>
  <conditionalFormatting sqref="R62">
    <cfRule type="cellIs" dxfId="1845" priority="30" operator="greaterThan">
      <formula>0</formula>
    </cfRule>
  </conditionalFormatting>
  <conditionalFormatting sqref="R64">
    <cfRule type="cellIs" dxfId="1844" priority="29" operator="greaterThan">
      <formula>0</formula>
    </cfRule>
  </conditionalFormatting>
  <conditionalFormatting sqref="R66">
    <cfRule type="cellIs" dxfId="1843" priority="28" operator="greaterThan">
      <formula>0</formula>
    </cfRule>
  </conditionalFormatting>
  <conditionalFormatting sqref="R68">
    <cfRule type="cellIs" dxfId="1842" priority="27" operator="greaterThan">
      <formula>0</formula>
    </cfRule>
  </conditionalFormatting>
  <conditionalFormatting sqref="R70">
    <cfRule type="cellIs" dxfId="1841" priority="26" operator="greaterThan">
      <formula>0</formula>
    </cfRule>
  </conditionalFormatting>
  <conditionalFormatting sqref="R72">
    <cfRule type="cellIs" dxfId="1840" priority="25" operator="greaterThan">
      <formula>0</formula>
    </cfRule>
  </conditionalFormatting>
  <conditionalFormatting sqref="R74">
    <cfRule type="cellIs" dxfId="1839" priority="24" operator="greaterThan">
      <formula>0</formula>
    </cfRule>
  </conditionalFormatting>
  <conditionalFormatting sqref="R76">
    <cfRule type="cellIs" dxfId="1838" priority="23" operator="greaterThan">
      <formula>0</formula>
    </cfRule>
  </conditionalFormatting>
  <conditionalFormatting sqref="T46">
    <cfRule type="cellIs" dxfId="1837" priority="22" operator="greaterThan">
      <formula>0</formula>
    </cfRule>
  </conditionalFormatting>
  <conditionalFormatting sqref="T48">
    <cfRule type="cellIs" dxfId="1836" priority="21" operator="greaterThan">
      <formula>0</formula>
    </cfRule>
  </conditionalFormatting>
  <conditionalFormatting sqref="T50">
    <cfRule type="cellIs" dxfId="1835" priority="20" operator="greaterThan">
      <formula>0</formula>
    </cfRule>
  </conditionalFormatting>
  <conditionalFormatting sqref="T52">
    <cfRule type="cellIs" dxfId="1834" priority="19" operator="greaterThan">
      <formula>0</formula>
    </cfRule>
  </conditionalFormatting>
  <conditionalFormatting sqref="T54">
    <cfRule type="cellIs" dxfId="1833" priority="18" operator="greaterThan">
      <formula>0</formula>
    </cfRule>
  </conditionalFormatting>
  <conditionalFormatting sqref="T56">
    <cfRule type="cellIs" dxfId="1832" priority="17" operator="greaterThan">
      <formula>0</formula>
    </cfRule>
  </conditionalFormatting>
  <conditionalFormatting sqref="T58">
    <cfRule type="cellIs" dxfId="1831" priority="16" operator="greaterThan">
      <formula>0</formula>
    </cfRule>
  </conditionalFormatting>
  <conditionalFormatting sqref="T60">
    <cfRule type="cellIs" dxfId="1830" priority="15" operator="greaterThan">
      <formula>0</formula>
    </cfRule>
  </conditionalFormatting>
  <conditionalFormatting sqref="T62">
    <cfRule type="cellIs" dxfId="1829" priority="14" operator="greaterThan">
      <formula>0</formula>
    </cfRule>
  </conditionalFormatting>
  <conditionalFormatting sqref="T64">
    <cfRule type="cellIs" dxfId="1828" priority="13" operator="greaterThan">
      <formula>0</formula>
    </cfRule>
  </conditionalFormatting>
  <conditionalFormatting sqref="T66">
    <cfRule type="cellIs" dxfId="1827" priority="12" operator="greaterThan">
      <formula>0</formula>
    </cfRule>
  </conditionalFormatting>
  <conditionalFormatting sqref="T68">
    <cfRule type="cellIs" dxfId="1826" priority="11" operator="greaterThan">
      <formula>0</formula>
    </cfRule>
  </conditionalFormatting>
  <conditionalFormatting sqref="T70">
    <cfRule type="cellIs" dxfId="1825" priority="10" operator="greaterThan">
      <formula>0</formula>
    </cfRule>
  </conditionalFormatting>
  <conditionalFormatting sqref="T72">
    <cfRule type="cellIs" dxfId="1824" priority="9" operator="greaterThan">
      <formula>0</formula>
    </cfRule>
  </conditionalFormatting>
  <conditionalFormatting sqref="T74">
    <cfRule type="cellIs" dxfId="1823" priority="8" operator="greaterThan">
      <formula>0</formula>
    </cfRule>
  </conditionalFormatting>
  <conditionalFormatting sqref="T76">
    <cfRule type="cellIs" dxfId="1822" priority="7" operator="greaterThan">
      <formula>0</formula>
    </cfRule>
  </conditionalFormatting>
  <conditionalFormatting sqref="V7">
    <cfRule type="cellIs" dxfId="1821" priority="91" operator="equal">
      <formula>"SI"</formula>
    </cfRule>
  </conditionalFormatting>
  <conditionalFormatting sqref="V5">
    <cfRule type="expression" dxfId="1820" priority="1">
      <formula>$BD$153="Field Sales Installer (NFS)"</formula>
    </cfRule>
  </conditionalFormatting>
  <dataValidations count="2">
    <dataValidation type="whole" allowBlank="1" showInputMessage="1" showErrorMessage="1" sqref="L88:N88" xr:uid="{69131B4B-1681-4AC8-B474-146214E580A4}">
      <formula1>0</formula1>
      <formula2>9999</formula2>
    </dataValidation>
    <dataValidation type="list" allowBlank="1" showInputMessage="1" showErrorMessage="1" sqref="V7" xr:uid="{39860305-18C7-4D74-B45D-2E1DD9DF996F}">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B565F91-8939-4988-AD41-9CBEB53A32A0}">
          <x14:formula1>
            <xm:f>ValoresBonus!$P$3:$P$6</xm:f>
          </x14:formula1>
          <xm:sqref>V5</xm:sqref>
        </x14:dataValidation>
        <x14:dataValidation type="list" allowBlank="1" showInputMessage="1" showErrorMessage="1" xr:uid="{A9782FCA-29F7-4919-9B6B-4703F0E73972}">
          <x14:formula1>
            <xm:f>ListaDespelgable!$C$15:$C$316</xm:f>
          </x14:formula1>
          <xm:sqref>C5:I5</xm:sqref>
        </x14:dataValidation>
        <x14:dataValidation type="list" showInputMessage="1" showErrorMessage="1" promptTitle="SOLO VENTAS APROBADAS" prompt=" " xr:uid="{FAF045DA-7FC7-42BA-BCC7-2CBAACEB2742}">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81A00-D690-40F9-9489-B314A98CB1F8}">
  <sheetPr codeName="Hoja11">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Inicio!$C$10&amp;Inicio!$C$15&amp;'6'!$B$1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819" priority="6">
      <formula>$C$5="FSR NUEVO"</formula>
    </cfRule>
  </conditionalFormatting>
  <conditionalFormatting sqref="L10 N10">
    <cfRule type="expression" dxfId="1818" priority="5">
      <formula>$L$8="PRIMER TRAMO"</formula>
    </cfRule>
  </conditionalFormatting>
  <conditionalFormatting sqref="L12:L22 N12:N22 P12:P22 R12:R22 T12:T22">
    <cfRule type="cellIs" dxfId="1817" priority="90" operator="greaterThan">
      <formula>0</formula>
    </cfRule>
  </conditionalFormatting>
  <conditionalFormatting sqref="L24 N24">
    <cfRule type="expression" dxfId="1816" priority="4">
      <formula>$L$8="PRIMER TRAMO"</formula>
    </cfRule>
  </conditionalFormatting>
  <conditionalFormatting sqref="L26:L36 N26:N36 P26:P36 R26:R36 T26:T36">
    <cfRule type="cellIs" dxfId="1815" priority="89" operator="greaterThan">
      <formula>0</formula>
    </cfRule>
  </conditionalFormatting>
  <conditionalFormatting sqref="L38 N38">
    <cfRule type="expression" dxfId="1814" priority="3">
      <formula>$L$8="PRIMER TRAMO"</formula>
    </cfRule>
  </conditionalFormatting>
  <conditionalFormatting sqref="L40 N40 P40 R40 T40">
    <cfRule type="cellIs" dxfId="1813" priority="88" operator="greaterThan">
      <formula>0</formula>
    </cfRule>
  </conditionalFormatting>
  <conditionalFormatting sqref="L42 N42 P42 R42 T42">
    <cfRule type="cellIs" dxfId="1812" priority="87" operator="greaterThan">
      <formula>0</formula>
    </cfRule>
  </conditionalFormatting>
  <conditionalFormatting sqref="L44 N44">
    <cfRule type="expression" dxfId="1811" priority="2">
      <formula>$L$8="PRIMER TRAMO"</formula>
    </cfRule>
  </conditionalFormatting>
  <conditionalFormatting sqref="L46">
    <cfRule type="cellIs" dxfId="1810" priority="86" operator="greaterThan">
      <formula>0</formula>
    </cfRule>
  </conditionalFormatting>
  <conditionalFormatting sqref="L48">
    <cfRule type="cellIs" dxfId="1809" priority="85" operator="greaterThan">
      <formula>0</formula>
    </cfRule>
  </conditionalFormatting>
  <conditionalFormatting sqref="L50">
    <cfRule type="cellIs" dxfId="1808" priority="84" operator="greaterThan">
      <formula>0</formula>
    </cfRule>
  </conditionalFormatting>
  <conditionalFormatting sqref="L52">
    <cfRule type="cellIs" dxfId="1807" priority="83" operator="greaterThan">
      <formula>0</formula>
    </cfRule>
  </conditionalFormatting>
  <conditionalFormatting sqref="L54">
    <cfRule type="cellIs" dxfId="1806" priority="82" operator="greaterThan">
      <formula>0</formula>
    </cfRule>
  </conditionalFormatting>
  <conditionalFormatting sqref="L56">
    <cfRule type="cellIs" dxfId="1805" priority="81" operator="greaterThan">
      <formula>0</formula>
    </cfRule>
  </conditionalFormatting>
  <conditionalFormatting sqref="L58">
    <cfRule type="cellIs" dxfId="1804" priority="80" operator="greaterThan">
      <formula>0</formula>
    </cfRule>
  </conditionalFormatting>
  <conditionalFormatting sqref="L60">
    <cfRule type="cellIs" dxfId="1803" priority="79" operator="greaterThan">
      <formula>0</formula>
    </cfRule>
  </conditionalFormatting>
  <conditionalFormatting sqref="L62">
    <cfRule type="cellIs" dxfId="1802" priority="78" operator="greaterThan">
      <formula>0</formula>
    </cfRule>
  </conditionalFormatting>
  <conditionalFormatting sqref="L64">
    <cfRule type="cellIs" dxfId="1801" priority="77" operator="greaterThan">
      <formula>0</formula>
    </cfRule>
  </conditionalFormatting>
  <conditionalFormatting sqref="L66">
    <cfRule type="cellIs" dxfId="1800" priority="76" operator="greaterThan">
      <formula>0</formula>
    </cfRule>
  </conditionalFormatting>
  <conditionalFormatting sqref="L68">
    <cfRule type="cellIs" dxfId="1799" priority="75" operator="greaterThan">
      <formula>0</formula>
    </cfRule>
  </conditionalFormatting>
  <conditionalFormatting sqref="L70">
    <cfRule type="cellIs" dxfId="1798" priority="74" operator="greaterThan">
      <formula>0</formula>
    </cfRule>
  </conditionalFormatting>
  <conditionalFormatting sqref="L72">
    <cfRule type="cellIs" dxfId="1797" priority="73" operator="greaterThan">
      <formula>0</formula>
    </cfRule>
  </conditionalFormatting>
  <conditionalFormatting sqref="L74">
    <cfRule type="cellIs" dxfId="1796" priority="72" operator="greaterThan">
      <formula>0</formula>
    </cfRule>
  </conditionalFormatting>
  <conditionalFormatting sqref="L76">
    <cfRule type="cellIs" dxfId="1795" priority="71" operator="greaterThan">
      <formula>0</formula>
    </cfRule>
  </conditionalFormatting>
  <conditionalFormatting sqref="N46">
    <cfRule type="cellIs" dxfId="1794" priority="70" operator="greaterThan">
      <formula>0</formula>
    </cfRule>
  </conditionalFormatting>
  <conditionalFormatting sqref="N48">
    <cfRule type="cellIs" dxfId="1793" priority="69" operator="greaterThan">
      <formula>0</formula>
    </cfRule>
  </conditionalFormatting>
  <conditionalFormatting sqref="N50">
    <cfRule type="cellIs" dxfId="1792" priority="68" operator="greaterThan">
      <formula>0</formula>
    </cfRule>
  </conditionalFormatting>
  <conditionalFormatting sqref="N52">
    <cfRule type="cellIs" dxfId="1791" priority="67" operator="greaterThan">
      <formula>0</formula>
    </cfRule>
  </conditionalFormatting>
  <conditionalFormatting sqref="N54">
    <cfRule type="cellIs" dxfId="1790" priority="66" operator="greaterThan">
      <formula>0</formula>
    </cfRule>
  </conditionalFormatting>
  <conditionalFormatting sqref="N56">
    <cfRule type="cellIs" dxfId="1789" priority="65" operator="greaterThan">
      <formula>0</formula>
    </cfRule>
  </conditionalFormatting>
  <conditionalFormatting sqref="N58">
    <cfRule type="cellIs" dxfId="1788" priority="64" operator="greaterThan">
      <formula>0</formula>
    </cfRule>
  </conditionalFormatting>
  <conditionalFormatting sqref="N60">
    <cfRule type="cellIs" dxfId="1787" priority="63" operator="greaterThan">
      <formula>0</formula>
    </cfRule>
  </conditionalFormatting>
  <conditionalFormatting sqref="N62">
    <cfRule type="cellIs" dxfId="1786" priority="62" operator="greaterThan">
      <formula>0</formula>
    </cfRule>
  </conditionalFormatting>
  <conditionalFormatting sqref="N64">
    <cfRule type="cellIs" dxfId="1785" priority="61" operator="greaterThan">
      <formula>0</formula>
    </cfRule>
  </conditionalFormatting>
  <conditionalFormatting sqref="N66">
    <cfRule type="cellIs" dxfId="1784" priority="60" operator="greaterThan">
      <formula>0</formula>
    </cfRule>
  </conditionalFormatting>
  <conditionalFormatting sqref="N68">
    <cfRule type="cellIs" dxfId="1783" priority="59" operator="greaterThan">
      <formula>0</formula>
    </cfRule>
  </conditionalFormatting>
  <conditionalFormatting sqref="N70">
    <cfRule type="cellIs" dxfId="1782" priority="58" operator="greaterThan">
      <formula>0</formula>
    </cfRule>
  </conditionalFormatting>
  <conditionalFormatting sqref="N72">
    <cfRule type="cellIs" dxfId="1781" priority="57" operator="greaterThan">
      <formula>0</formula>
    </cfRule>
  </conditionalFormatting>
  <conditionalFormatting sqref="N74">
    <cfRule type="cellIs" dxfId="1780" priority="56" operator="greaterThan">
      <formula>0</formula>
    </cfRule>
  </conditionalFormatting>
  <conditionalFormatting sqref="N76">
    <cfRule type="cellIs" dxfId="1779" priority="55" operator="greaterThan">
      <formula>0</formula>
    </cfRule>
  </conditionalFormatting>
  <conditionalFormatting sqref="P46">
    <cfRule type="cellIs" dxfId="1778" priority="54" operator="greaterThan">
      <formula>0</formula>
    </cfRule>
  </conditionalFormatting>
  <conditionalFormatting sqref="P48">
    <cfRule type="cellIs" dxfId="1777" priority="53" operator="greaterThan">
      <formula>0</formula>
    </cfRule>
  </conditionalFormatting>
  <conditionalFormatting sqref="P50">
    <cfRule type="cellIs" dxfId="1776" priority="52" operator="greaterThan">
      <formula>0</formula>
    </cfRule>
  </conditionalFormatting>
  <conditionalFormatting sqref="P52">
    <cfRule type="cellIs" dxfId="1775" priority="51" operator="greaterThan">
      <formula>0</formula>
    </cfRule>
  </conditionalFormatting>
  <conditionalFormatting sqref="P54">
    <cfRule type="cellIs" dxfId="1774" priority="50" operator="greaterThan">
      <formula>0</formula>
    </cfRule>
  </conditionalFormatting>
  <conditionalFormatting sqref="P56">
    <cfRule type="cellIs" dxfId="1773" priority="49" operator="greaterThan">
      <formula>0</formula>
    </cfRule>
  </conditionalFormatting>
  <conditionalFormatting sqref="P58">
    <cfRule type="cellIs" dxfId="1772" priority="48" operator="greaterThan">
      <formula>0</formula>
    </cfRule>
  </conditionalFormatting>
  <conditionalFormatting sqref="P60">
    <cfRule type="cellIs" dxfId="1771" priority="47" operator="greaterThan">
      <formula>0</formula>
    </cfRule>
  </conditionalFormatting>
  <conditionalFormatting sqref="P62">
    <cfRule type="cellIs" dxfId="1770" priority="46" operator="greaterThan">
      <formula>0</formula>
    </cfRule>
  </conditionalFormatting>
  <conditionalFormatting sqref="P64">
    <cfRule type="cellIs" dxfId="1769" priority="45" operator="greaterThan">
      <formula>0</formula>
    </cfRule>
  </conditionalFormatting>
  <conditionalFormatting sqref="P66">
    <cfRule type="cellIs" dxfId="1768" priority="44" operator="greaterThan">
      <formula>0</formula>
    </cfRule>
  </conditionalFormatting>
  <conditionalFormatting sqref="P68">
    <cfRule type="cellIs" dxfId="1767" priority="43" operator="greaterThan">
      <formula>0</formula>
    </cfRule>
  </conditionalFormatting>
  <conditionalFormatting sqref="P70">
    <cfRule type="cellIs" dxfId="1766" priority="42" operator="greaterThan">
      <formula>0</formula>
    </cfRule>
  </conditionalFormatting>
  <conditionalFormatting sqref="P72">
    <cfRule type="cellIs" dxfId="1765" priority="41" operator="greaterThan">
      <formula>0</formula>
    </cfRule>
  </conditionalFormatting>
  <conditionalFormatting sqref="P74">
    <cfRule type="cellIs" dxfId="1764" priority="40" operator="greaterThan">
      <formula>0</formula>
    </cfRule>
  </conditionalFormatting>
  <conditionalFormatting sqref="P76">
    <cfRule type="cellIs" dxfId="1763" priority="39" operator="greaterThan">
      <formula>0</formula>
    </cfRule>
  </conditionalFormatting>
  <conditionalFormatting sqref="R46">
    <cfRule type="cellIs" dxfId="1762" priority="38" operator="greaterThan">
      <formula>0</formula>
    </cfRule>
  </conditionalFormatting>
  <conditionalFormatting sqref="R48">
    <cfRule type="cellIs" dxfId="1761" priority="37" operator="greaterThan">
      <formula>0</formula>
    </cfRule>
  </conditionalFormatting>
  <conditionalFormatting sqref="R50">
    <cfRule type="cellIs" dxfId="1760" priority="36" operator="greaterThan">
      <formula>0</formula>
    </cfRule>
  </conditionalFormatting>
  <conditionalFormatting sqref="R52">
    <cfRule type="cellIs" dxfId="1759" priority="35" operator="greaterThan">
      <formula>0</formula>
    </cfRule>
  </conditionalFormatting>
  <conditionalFormatting sqref="R54">
    <cfRule type="cellIs" dxfId="1758" priority="34" operator="greaterThan">
      <formula>0</formula>
    </cfRule>
  </conditionalFormatting>
  <conditionalFormatting sqref="R56">
    <cfRule type="cellIs" dxfId="1757" priority="33" operator="greaterThan">
      <formula>0</formula>
    </cfRule>
  </conditionalFormatting>
  <conditionalFormatting sqref="R58">
    <cfRule type="cellIs" dxfId="1756" priority="32" operator="greaterThan">
      <formula>0</formula>
    </cfRule>
  </conditionalFormatting>
  <conditionalFormatting sqref="R60">
    <cfRule type="cellIs" dxfId="1755" priority="31" operator="greaterThan">
      <formula>0</formula>
    </cfRule>
  </conditionalFormatting>
  <conditionalFormatting sqref="R62">
    <cfRule type="cellIs" dxfId="1754" priority="30" operator="greaterThan">
      <formula>0</formula>
    </cfRule>
  </conditionalFormatting>
  <conditionalFormatting sqref="R64">
    <cfRule type="cellIs" dxfId="1753" priority="29" operator="greaterThan">
      <formula>0</formula>
    </cfRule>
  </conditionalFormatting>
  <conditionalFormatting sqref="R66">
    <cfRule type="cellIs" dxfId="1752" priority="28" operator="greaterThan">
      <formula>0</formula>
    </cfRule>
  </conditionalFormatting>
  <conditionalFormatting sqref="R68">
    <cfRule type="cellIs" dxfId="1751" priority="27" operator="greaterThan">
      <formula>0</formula>
    </cfRule>
  </conditionalFormatting>
  <conditionalFormatting sqref="R70">
    <cfRule type="cellIs" dxfId="1750" priority="26" operator="greaterThan">
      <formula>0</formula>
    </cfRule>
  </conditionalFormatting>
  <conditionalFormatting sqref="R72">
    <cfRule type="cellIs" dxfId="1749" priority="25" operator="greaterThan">
      <formula>0</formula>
    </cfRule>
  </conditionalFormatting>
  <conditionalFormatting sqref="R74">
    <cfRule type="cellIs" dxfId="1748" priority="24" operator="greaterThan">
      <formula>0</formula>
    </cfRule>
  </conditionalFormatting>
  <conditionalFormatting sqref="R76">
    <cfRule type="cellIs" dxfId="1747" priority="23" operator="greaterThan">
      <formula>0</formula>
    </cfRule>
  </conditionalFormatting>
  <conditionalFormatting sqref="T46">
    <cfRule type="cellIs" dxfId="1746" priority="22" operator="greaterThan">
      <formula>0</formula>
    </cfRule>
  </conditionalFormatting>
  <conditionalFormatting sqref="T48">
    <cfRule type="cellIs" dxfId="1745" priority="21" operator="greaterThan">
      <formula>0</formula>
    </cfRule>
  </conditionalFormatting>
  <conditionalFormatting sqref="T50">
    <cfRule type="cellIs" dxfId="1744" priority="20" operator="greaterThan">
      <formula>0</formula>
    </cfRule>
  </conditionalFormatting>
  <conditionalFormatting sqref="T52">
    <cfRule type="cellIs" dxfId="1743" priority="19" operator="greaterThan">
      <formula>0</formula>
    </cfRule>
  </conditionalFormatting>
  <conditionalFormatting sqref="T54">
    <cfRule type="cellIs" dxfId="1742" priority="18" operator="greaterThan">
      <formula>0</formula>
    </cfRule>
  </conditionalFormatting>
  <conditionalFormatting sqref="T56">
    <cfRule type="cellIs" dxfId="1741" priority="17" operator="greaterThan">
      <formula>0</formula>
    </cfRule>
  </conditionalFormatting>
  <conditionalFormatting sqref="T58">
    <cfRule type="cellIs" dxfId="1740" priority="16" operator="greaterThan">
      <formula>0</formula>
    </cfRule>
  </conditionalFormatting>
  <conditionalFormatting sqref="T60">
    <cfRule type="cellIs" dxfId="1739" priority="15" operator="greaterThan">
      <formula>0</formula>
    </cfRule>
  </conditionalFormatting>
  <conditionalFormatting sqref="T62">
    <cfRule type="cellIs" dxfId="1738" priority="14" operator="greaterThan">
      <formula>0</formula>
    </cfRule>
  </conditionalFormatting>
  <conditionalFormatting sqref="T64">
    <cfRule type="cellIs" dxfId="1737" priority="13" operator="greaterThan">
      <formula>0</formula>
    </cfRule>
  </conditionalFormatting>
  <conditionalFormatting sqref="T66">
    <cfRule type="cellIs" dxfId="1736" priority="12" operator="greaterThan">
      <formula>0</formula>
    </cfRule>
  </conditionalFormatting>
  <conditionalFormatting sqref="T68">
    <cfRule type="cellIs" dxfId="1735" priority="11" operator="greaterThan">
      <formula>0</formula>
    </cfRule>
  </conditionalFormatting>
  <conditionalFormatting sqref="T70">
    <cfRule type="cellIs" dxfId="1734" priority="10" operator="greaterThan">
      <formula>0</formula>
    </cfRule>
  </conditionalFormatting>
  <conditionalFormatting sqref="T72">
    <cfRule type="cellIs" dxfId="1733" priority="9" operator="greaterThan">
      <formula>0</formula>
    </cfRule>
  </conditionalFormatting>
  <conditionalFormatting sqref="T74">
    <cfRule type="cellIs" dxfId="1732" priority="8" operator="greaterThan">
      <formula>0</formula>
    </cfRule>
  </conditionalFormatting>
  <conditionalFormatting sqref="T76">
    <cfRule type="cellIs" dxfId="1731" priority="7" operator="greaterThan">
      <formula>0</formula>
    </cfRule>
  </conditionalFormatting>
  <conditionalFormatting sqref="V7">
    <cfRule type="cellIs" dxfId="1730" priority="91" operator="equal">
      <formula>"SI"</formula>
    </cfRule>
  </conditionalFormatting>
  <conditionalFormatting sqref="V5">
    <cfRule type="expression" dxfId="1729" priority="1">
      <formula>$BD$153="Field Sales Installer (NFS)"</formula>
    </cfRule>
  </conditionalFormatting>
  <dataValidations count="2">
    <dataValidation type="whole" allowBlank="1" showInputMessage="1" showErrorMessage="1" sqref="L88:N88" xr:uid="{F827E84D-7F98-4A90-9558-B196B9BF859A}">
      <formula1>0</formula1>
      <formula2>9999</formula2>
    </dataValidation>
    <dataValidation type="list" allowBlank="1" showInputMessage="1" showErrorMessage="1" sqref="V7" xr:uid="{6B11B176-A46C-4633-8DF3-6ED1005770F6}">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2EEAA28-D677-4B9A-B71D-2C01A6B9EF54}">
          <x14:formula1>
            <xm:f>ValoresBonus!$P$3:$P$6</xm:f>
          </x14:formula1>
          <xm:sqref>V5</xm:sqref>
        </x14:dataValidation>
        <x14:dataValidation type="list" allowBlank="1" showInputMessage="1" showErrorMessage="1" xr:uid="{388F1996-8152-449D-9F74-B08DF8F048FD}">
          <x14:formula1>
            <xm:f>ListaDespelgable!$C$15:$C$316</xm:f>
          </x14:formula1>
          <xm:sqref>C5:I5</xm:sqref>
        </x14:dataValidation>
        <x14:dataValidation type="list" showInputMessage="1" showErrorMessage="1" promptTitle="SOLO VENTAS APROBADAS" prompt=" " xr:uid="{1B308A6F-A6B7-4E44-AB62-E2EC56C860F2}">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CA7AE-FDC7-4432-9969-8D445109803F}">
  <sheetPr codeName="Hoja12">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Inicio!$C$10&amp;Inicio!$C$15&amp;'7'!$B$1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728" priority="6">
      <formula>$C$5="FSR NUEVO"</formula>
    </cfRule>
  </conditionalFormatting>
  <conditionalFormatting sqref="L10 N10">
    <cfRule type="expression" dxfId="1727" priority="5">
      <formula>$L$8="PRIMER TRAMO"</formula>
    </cfRule>
  </conditionalFormatting>
  <conditionalFormatting sqref="L12:L22 N12:N22 P12:P22 R12:R22 T12:T22">
    <cfRule type="cellIs" dxfId="1726" priority="90" operator="greaterThan">
      <formula>0</formula>
    </cfRule>
  </conditionalFormatting>
  <conditionalFormatting sqref="L24 N24">
    <cfRule type="expression" dxfId="1725" priority="4">
      <formula>$L$8="PRIMER TRAMO"</formula>
    </cfRule>
  </conditionalFormatting>
  <conditionalFormatting sqref="L26:L36 N26:N36 P26:P36 R26:R36 T26:T36">
    <cfRule type="cellIs" dxfId="1724" priority="89" operator="greaterThan">
      <formula>0</formula>
    </cfRule>
  </conditionalFormatting>
  <conditionalFormatting sqref="L38 N38">
    <cfRule type="expression" dxfId="1723" priority="3">
      <formula>$L$8="PRIMER TRAMO"</formula>
    </cfRule>
  </conditionalFormatting>
  <conditionalFormatting sqref="L40 N40 P40 R40 T40">
    <cfRule type="cellIs" dxfId="1722" priority="88" operator="greaterThan">
      <formula>0</formula>
    </cfRule>
  </conditionalFormatting>
  <conditionalFormatting sqref="L42 N42 P42 R42 T42">
    <cfRule type="cellIs" dxfId="1721" priority="87" operator="greaterThan">
      <formula>0</formula>
    </cfRule>
  </conditionalFormatting>
  <conditionalFormatting sqref="L44 N44">
    <cfRule type="expression" dxfId="1720" priority="2">
      <formula>$L$8="PRIMER TRAMO"</formula>
    </cfRule>
  </conditionalFormatting>
  <conditionalFormatting sqref="L46">
    <cfRule type="cellIs" dxfId="1719" priority="86" operator="greaterThan">
      <formula>0</formula>
    </cfRule>
  </conditionalFormatting>
  <conditionalFormatting sqref="L48">
    <cfRule type="cellIs" dxfId="1718" priority="85" operator="greaterThan">
      <formula>0</formula>
    </cfRule>
  </conditionalFormatting>
  <conditionalFormatting sqref="L50">
    <cfRule type="cellIs" dxfId="1717" priority="84" operator="greaterThan">
      <formula>0</formula>
    </cfRule>
  </conditionalFormatting>
  <conditionalFormatting sqref="L52">
    <cfRule type="cellIs" dxfId="1716" priority="83" operator="greaterThan">
      <formula>0</formula>
    </cfRule>
  </conditionalFormatting>
  <conditionalFormatting sqref="L54">
    <cfRule type="cellIs" dxfId="1715" priority="82" operator="greaterThan">
      <formula>0</formula>
    </cfRule>
  </conditionalFormatting>
  <conditionalFormatting sqref="L56">
    <cfRule type="cellIs" dxfId="1714" priority="81" operator="greaterThan">
      <formula>0</formula>
    </cfRule>
  </conditionalFormatting>
  <conditionalFormatting sqref="L58">
    <cfRule type="cellIs" dxfId="1713" priority="80" operator="greaterThan">
      <formula>0</formula>
    </cfRule>
  </conditionalFormatting>
  <conditionalFormatting sqref="L60">
    <cfRule type="cellIs" dxfId="1712" priority="79" operator="greaterThan">
      <formula>0</formula>
    </cfRule>
  </conditionalFormatting>
  <conditionalFormatting sqref="L62">
    <cfRule type="cellIs" dxfId="1711" priority="78" operator="greaterThan">
      <formula>0</formula>
    </cfRule>
  </conditionalFormatting>
  <conditionalFormatting sqref="L64">
    <cfRule type="cellIs" dxfId="1710" priority="77" operator="greaterThan">
      <formula>0</formula>
    </cfRule>
  </conditionalFormatting>
  <conditionalFormatting sqref="L66">
    <cfRule type="cellIs" dxfId="1709" priority="76" operator="greaterThan">
      <formula>0</formula>
    </cfRule>
  </conditionalFormatting>
  <conditionalFormatting sqref="L68">
    <cfRule type="cellIs" dxfId="1708" priority="75" operator="greaterThan">
      <formula>0</formula>
    </cfRule>
  </conditionalFormatting>
  <conditionalFormatting sqref="L70">
    <cfRule type="cellIs" dxfId="1707" priority="74" operator="greaterThan">
      <formula>0</formula>
    </cfRule>
  </conditionalFormatting>
  <conditionalFormatting sqref="L72">
    <cfRule type="cellIs" dxfId="1706" priority="73" operator="greaterThan">
      <formula>0</formula>
    </cfRule>
  </conditionalFormatting>
  <conditionalFormatting sqref="L74">
    <cfRule type="cellIs" dxfId="1705" priority="72" operator="greaterThan">
      <formula>0</formula>
    </cfRule>
  </conditionalFormatting>
  <conditionalFormatting sqref="L76">
    <cfRule type="cellIs" dxfId="1704" priority="71" operator="greaterThan">
      <formula>0</formula>
    </cfRule>
  </conditionalFormatting>
  <conditionalFormatting sqref="N46">
    <cfRule type="cellIs" dxfId="1703" priority="70" operator="greaterThan">
      <formula>0</formula>
    </cfRule>
  </conditionalFormatting>
  <conditionalFormatting sqref="N48">
    <cfRule type="cellIs" dxfId="1702" priority="69" operator="greaterThan">
      <formula>0</formula>
    </cfRule>
  </conditionalFormatting>
  <conditionalFormatting sqref="N50">
    <cfRule type="cellIs" dxfId="1701" priority="68" operator="greaterThan">
      <formula>0</formula>
    </cfRule>
  </conditionalFormatting>
  <conditionalFormatting sqref="N52">
    <cfRule type="cellIs" dxfId="1700" priority="67" operator="greaterThan">
      <formula>0</formula>
    </cfRule>
  </conditionalFormatting>
  <conditionalFormatting sqref="N54">
    <cfRule type="cellIs" dxfId="1699" priority="66" operator="greaterThan">
      <formula>0</formula>
    </cfRule>
  </conditionalFormatting>
  <conditionalFormatting sqref="N56">
    <cfRule type="cellIs" dxfId="1698" priority="65" operator="greaterThan">
      <formula>0</formula>
    </cfRule>
  </conditionalFormatting>
  <conditionalFormatting sqref="N58">
    <cfRule type="cellIs" dxfId="1697" priority="64" operator="greaterThan">
      <formula>0</formula>
    </cfRule>
  </conditionalFormatting>
  <conditionalFormatting sqref="N60">
    <cfRule type="cellIs" dxfId="1696" priority="63" operator="greaterThan">
      <formula>0</formula>
    </cfRule>
  </conditionalFormatting>
  <conditionalFormatting sqref="N62">
    <cfRule type="cellIs" dxfId="1695" priority="62" operator="greaterThan">
      <formula>0</formula>
    </cfRule>
  </conditionalFormatting>
  <conditionalFormatting sqref="N64">
    <cfRule type="cellIs" dxfId="1694" priority="61" operator="greaterThan">
      <formula>0</formula>
    </cfRule>
  </conditionalFormatting>
  <conditionalFormatting sqref="N66">
    <cfRule type="cellIs" dxfId="1693" priority="60" operator="greaterThan">
      <formula>0</formula>
    </cfRule>
  </conditionalFormatting>
  <conditionalFormatting sqref="N68">
    <cfRule type="cellIs" dxfId="1692" priority="59" operator="greaterThan">
      <formula>0</formula>
    </cfRule>
  </conditionalFormatting>
  <conditionalFormatting sqref="N70">
    <cfRule type="cellIs" dxfId="1691" priority="58" operator="greaterThan">
      <formula>0</formula>
    </cfRule>
  </conditionalFormatting>
  <conditionalFormatting sqref="N72">
    <cfRule type="cellIs" dxfId="1690" priority="57" operator="greaterThan">
      <formula>0</formula>
    </cfRule>
  </conditionalFormatting>
  <conditionalFormatting sqref="N74">
    <cfRule type="cellIs" dxfId="1689" priority="56" operator="greaterThan">
      <formula>0</formula>
    </cfRule>
  </conditionalFormatting>
  <conditionalFormatting sqref="N76">
    <cfRule type="cellIs" dxfId="1688" priority="55" operator="greaterThan">
      <formula>0</formula>
    </cfRule>
  </conditionalFormatting>
  <conditionalFormatting sqref="P46">
    <cfRule type="cellIs" dxfId="1687" priority="54" operator="greaterThan">
      <formula>0</formula>
    </cfRule>
  </conditionalFormatting>
  <conditionalFormatting sqref="P48">
    <cfRule type="cellIs" dxfId="1686" priority="53" operator="greaterThan">
      <formula>0</formula>
    </cfRule>
  </conditionalFormatting>
  <conditionalFormatting sqref="P50">
    <cfRule type="cellIs" dxfId="1685" priority="52" operator="greaterThan">
      <formula>0</formula>
    </cfRule>
  </conditionalFormatting>
  <conditionalFormatting sqref="P52">
    <cfRule type="cellIs" dxfId="1684" priority="51" operator="greaterThan">
      <formula>0</formula>
    </cfRule>
  </conditionalFormatting>
  <conditionalFormatting sqref="P54">
    <cfRule type="cellIs" dxfId="1683" priority="50" operator="greaterThan">
      <formula>0</formula>
    </cfRule>
  </conditionalFormatting>
  <conditionalFormatting sqref="P56">
    <cfRule type="cellIs" dxfId="1682" priority="49" operator="greaterThan">
      <formula>0</formula>
    </cfRule>
  </conditionalFormatting>
  <conditionalFormatting sqref="P58">
    <cfRule type="cellIs" dxfId="1681" priority="48" operator="greaterThan">
      <formula>0</formula>
    </cfRule>
  </conditionalFormatting>
  <conditionalFormatting sqref="P60">
    <cfRule type="cellIs" dxfId="1680" priority="47" operator="greaterThan">
      <formula>0</formula>
    </cfRule>
  </conditionalFormatting>
  <conditionalFormatting sqref="P62">
    <cfRule type="cellIs" dxfId="1679" priority="46" operator="greaterThan">
      <formula>0</formula>
    </cfRule>
  </conditionalFormatting>
  <conditionalFormatting sqref="P64">
    <cfRule type="cellIs" dxfId="1678" priority="45" operator="greaterThan">
      <formula>0</formula>
    </cfRule>
  </conditionalFormatting>
  <conditionalFormatting sqref="P66">
    <cfRule type="cellIs" dxfId="1677" priority="44" operator="greaterThan">
      <formula>0</formula>
    </cfRule>
  </conditionalFormatting>
  <conditionalFormatting sqref="P68">
    <cfRule type="cellIs" dxfId="1676" priority="43" operator="greaterThan">
      <formula>0</formula>
    </cfRule>
  </conditionalFormatting>
  <conditionalFormatting sqref="P70">
    <cfRule type="cellIs" dxfId="1675" priority="42" operator="greaterThan">
      <formula>0</formula>
    </cfRule>
  </conditionalFormatting>
  <conditionalFormatting sqref="P72">
    <cfRule type="cellIs" dxfId="1674" priority="41" operator="greaterThan">
      <formula>0</formula>
    </cfRule>
  </conditionalFormatting>
  <conditionalFormatting sqref="P74">
    <cfRule type="cellIs" dxfId="1673" priority="40" operator="greaterThan">
      <formula>0</formula>
    </cfRule>
  </conditionalFormatting>
  <conditionalFormatting sqref="P76">
    <cfRule type="cellIs" dxfId="1672" priority="39" operator="greaterThan">
      <formula>0</formula>
    </cfRule>
  </conditionalFormatting>
  <conditionalFormatting sqref="R46">
    <cfRule type="cellIs" dxfId="1671" priority="38" operator="greaterThan">
      <formula>0</formula>
    </cfRule>
  </conditionalFormatting>
  <conditionalFormatting sqref="R48">
    <cfRule type="cellIs" dxfId="1670" priority="37" operator="greaterThan">
      <formula>0</formula>
    </cfRule>
  </conditionalFormatting>
  <conditionalFormatting sqref="R50">
    <cfRule type="cellIs" dxfId="1669" priority="36" operator="greaterThan">
      <formula>0</formula>
    </cfRule>
  </conditionalFormatting>
  <conditionalFormatting sqref="R52">
    <cfRule type="cellIs" dxfId="1668" priority="35" operator="greaterThan">
      <formula>0</formula>
    </cfRule>
  </conditionalFormatting>
  <conditionalFormatting sqref="R54">
    <cfRule type="cellIs" dxfId="1667" priority="34" operator="greaterThan">
      <formula>0</formula>
    </cfRule>
  </conditionalFormatting>
  <conditionalFormatting sqref="R56">
    <cfRule type="cellIs" dxfId="1666" priority="33" operator="greaterThan">
      <formula>0</formula>
    </cfRule>
  </conditionalFormatting>
  <conditionalFormatting sqref="R58">
    <cfRule type="cellIs" dxfId="1665" priority="32" operator="greaterThan">
      <formula>0</formula>
    </cfRule>
  </conditionalFormatting>
  <conditionalFormatting sqref="R60">
    <cfRule type="cellIs" dxfId="1664" priority="31" operator="greaterThan">
      <formula>0</formula>
    </cfRule>
  </conditionalFormatting>
  <conditionalFormatting sqref="R62">
    <cfRule type="cellIs" dxfId="1663" priority="30" operator="greaterThan">
      <formula>0</formula>
    </cfRule>
  </conditionalFormatting>
  <conditionalFormatting sqref="R64">
    <cfRule type="cellIs" dxfId="1662" priority="29" operator="greaterThan">
      <formula>0</formula>
    </cfRule>
  </conditionalFormatting>
  <conditionalFormatting sqref="R66">
    <cfRule type="cellIs" dxfId="1661" priority="28" operator="greaterThan">
      <formula>0</formula>
    </cfRule>
  </conditionalFormatting>
  <conditionalFormatting sqref="R68">
    <cfRule type="cellIs" dxfId="1660" priority="27" operator="greaterThan">
      <formula>0</formula>
    </cfRule>
  </conditionalFormatting>
  <conditionalFormatting sqref="R70">
    <cfRule type="cellIs" dxfId="1659" priority="26" operator="greaterThan">
      <formula>0</formula>
    </cfRule>
  </conditionalFormatting>
  <conditionalFormatting sqref="R72">
    <cfRule type="cellIs" dxfId="1658" priority="25" operator="greaterThan">
      <formula>0</formula>
    </cfRule>
  </conditionalFormatting>
  <conditionalFormatting sqref="R74">
    <cfRule type="cellIs" dxfId="1657" priority="24" operator="greaterThan">
      <formula>0</formula>
    </cfRule>
  </conditionalFormatting>
  <conditionalFormatting sqref="R76">
    <cfRule type="cellIs" dxfId="1656" priority="23" operator="greaterThan">
      <formula>0</formula>
    </cfRule>
  </conditionalFormatting>
  <conditionalFormatting sqref="T46">
    <cfRule type="cellIs" dxfId="1655" priority="22" operator="greaterThan">
      <formula>0</formula>
    </cfRule>
  </conditionalFormatting>
  <conditionalFormatting sqref="T48">
    <cfRule type="cellIs" dxfId="1654" priority="21" operator="greaterThan">
      <formula>0</formula>
    </cfRule>
  </conditionalFormatting>
  <conditionalFormatting sqref="T50">
    <cfRule type="cellIs" dxfId="1653" priority="20" operator="greaterThan">
      <formula>0</formula>
    </cfRule>
  </conditionalFormatting>
  <conditionalFormatting sqref="T52">
    <cfRule type="cellIs" dxfId="1652" priority="19" operator="greaterThan">
      <formula>0</formula>
    </cfRule>
  </conditionalFormatting>
  <conditionalFormatting sqref="T54">
    <cfRule type="cellIs" dxfId="1651" priority="18" operator="greaterThan">
      <formula>0</formula>
    </cfRule>
  </conditionalFormatting>
  <conditionalFormatting sqref="T56">
    <cfRule type="cellIs" dxfId="1650" priority="17" operator="greaterThan">
      <formula>0</formula>
    </cfRule>
  </conditionalFormatting>
  <conditionalFormatting sqref="T58">
    <cfRule type="cellIs" dxfId="1649" priority="16" operator="greaterThan">
      <formula>0</formula>
    </cfRule>
  </conditionalFormatting>
  <conditionalFormatting sqref="T60">
    <cfRule type="cellIs" dxfId="1648" priority="15" operator="greaterThan">
      <formula>0</formula>
    </cfRule>
  </conditionalFormatting>
  <conditionalFormatting sqref="T62">
    <cfRule type="cellIs" dxfId="1647" priority="14" operator="greaterThan">
      <formula>0</formula>
    </cfRule>
  </conditionalFormatting>
  <conditionalFormatting sqref="T64">
    <cfRule type="cellIs" dxfId="1646" priority="13" operator="greaterThan">
      <formula>0</formula>
    </cfRule>
  </conditionalFormatting>
  <conditionalFormatting sqref="T66">
    <cfRule type="cellIs" dxfId="1645" priority="12" operator="greaterThan">
      <formula>0</formula>
    </cfRule>
  </conditionalFormatting>
  <conditionalFormatting sqref="T68">
    <cfRule type="cellIs" dxfId="1644" priority="11" operator="greaterThan">
      <formula>0</formula>
    </cfRule>
  </conditionalFormatting>
  <conditionalFormatting sqref="T70">
    <cfRule type="cellIs" dxfId="1643" priority="10" operator="greaterThan">
      <formula>0</formula>
    </cfRule>
  </conditionalFormatting>
  <conditionalFormatting sqref="T72">
    <cfRule type="cellIs" dxfId="1642" priority="9" operator="greaterThan">
      <formula>0</formula>
    </cfRule>
  </conditionalFormatting>
  <conditionalFormatting sqref="T74">
    <cfRule type="cellIs" dxfId="1641" priority="8" operator="greaterThan">
      <formula>0</formula>
    </cfRule>
  </conditionalFormatting>
  <conditionalFormatting sqref="T76">
    <cfRule type="cellIs" dxfId="1640" priority="7" operator="greaterThan">
      <formula>0</formula>
    </cfRule>
  </conditionalFormatting>
  <conditionalFormatting sqref="V7">
    <cfRule type="cellIs" dxfId="1639" priority="91" operator="equal">
      <formula>"SI"</formula>
    </cfRule>
  </conditionalFormatting>
  <conditionalFormatting sqref="V5">
    <cfRule type="expression" dxfId="1638" priority="1">
      <formula>$BD$153="Field Sales Installer (NFS)"</formula>
    </cfRule>
  </conditionalFormatting>
  <dataValidations count="2">
    <dataValidation type="whole" allowBlank="1" showInputMessage="1" showErrorMessage="1" sqref="L88:N88" xr:uid="{C7954460-3C2F-4B78-85C7-67C0C5705405}">
      <formula1>0</formula1>
      <formula2>9999</formula2>
    </dataValidation>
    <dataValidation type="list" allowBlank="1" showInputMessage="1" showErrorMessage="1" sqref="V7" xr:uid="{06D28444-5BAC-4802-8BAE-7D5EAB7C0BD6}">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A749C47-78B6-4DBE-9F9A-34210A4F89EC}">
          <x14:formula1>
            <xm:f>ValoresBonus!$P$3:$P$6</xm:f>
          </x14:formula1>
          <xm:sqref>V5</xm:sqref>
        </x14:dataValidation>
        <x14:dataValidation type="list" allowBlank="1" showInputMessage="1" showErrorMessage="1" xr:uid="{FDC9EE7F-9CBC-4228-B1AD-1DFECDA9DC13}">
          <x14:formula1>
            <xm:f>ListaDespelgable!$C$15:$C$316</xm:f>
          </x14:formula1>
          <xm:sqref>C5:I5</xm:sqref>
        </x14:dataValidation>
        <x14:dataValidation type="list" showInputMessage="1" showErrorMessage="1" promptTitle="SOLO VENTAS APROBADAS" prompt=" " xr:uid="{D0AA85AE-04DC-49C9-B584-A52393CB5E66}">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212E0-DEE8-46AB-85A3-3CD56570DDCB}">
  <sheetPr codeName="Hoja13">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Inicio!$C$10&amp;Inicio!$C$15&amp;'8'!$B$1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637" priority="6">
      <formula>$C$5="FSR NUEVO"</formula>
    </cfRule>
  </conditionalFormatting>
  <conditionalFormatting sqref="L10 N10">
    <cfRule type="expression" dxfId="1636" priority="5">
      <formula>$L$8="PRIMER TRAMO"</formula>
    </cfRule>
  </conditionalFormatting>
  <conditionalFormatting sqref="L12:L22 N12:N22 P12:P22 R12:R22 T12:T22">
    <cfRule type="cellIs" dxfId="1635" priority="90" operator="greaterThan">
      <formula>0</formula>
    </cfRule>
  </conditionalFormatting>
  <conditionalFormatting sqref="L24 N24">
    <cfRule type="expression" dxfId="1634" priority="4">
      <formula>$L$8="PRIMER TRAMO"</formula>
    </cfRule>
  </conditionalFormatting>
  <conditionalFormatting sqref="L26:L36 N26:N36 P26:P36 R26:R36 T26:T36">
    <cfRule type="cellIs" dxfId="1633" priority="89" operator="greaterThan">
      <formula>0</formula>
    </cfRule>
  </conditionalFormatting>
  <conditionalFormatting sqref="L38 N38">
    <cfRule type="expression" dxfId="1632" priority="3">
      <formula>$L$8="PRIMER TRAMO"</formula>
    </cfRule>
  </conditionalFormatting>
  <conditionalFormatting sqref="L40 N40 P40 R40 T40">
    <cfRule type="cellIs" dxfId="1631" priority="88" operator="greaterThan">
      <formula>0</formula>
    </cfRule>
  </conditionalFormatting>
  <conditionalFormatting sqref="L42 N42 P42 R42 T42">
    <cfRule type="cellIs" dxfId="1630" priority="87" operator="greaterThan">
      <formula>0</formula>
    </cfRule>
  </conditionalFormatting>
  <conditionalFormatting sqref="L44 N44">
    <cfRule type="expression" dxfId="1629" priority="2">
      <formula>$L$8="PRIMER TRAMO"</formula>
    </cfRule>
  </conditionalFormatting>
  <conditionalFormatting sqref="L46">
    <cfRule type="cellIs" dxfId="1628" priority="86" operator="greaterThan">
      <formula>0</formula>
    </cfRule>
  </conditionalFormatting>
  <conditionalFormatting sqref="L48">
    <cfRule type="cellIs" dxfId="1627" priority="85" operator="greaterThan">
      <formula>0</formula>
    </cfRule>
  </conditionalFormatting>
  <conditionalFormatting sqref="L50">
    <cfRule type="cellIs" dxfId="1626" priority="84" operator="greaterThan">
      <formula>0</formula>
    </cfRule>
  </conditionalFormatting>
  <conditionalFormatting sqref="L52">
    <cfRule type="cellIs" dxfId="1625" priority="83" operator="greaterThan">
      <formula>0</formula>
    </cfRule>
  </conditionalFormatting>
  <conditionalFormatting sqref="L54">
    <cfRule type="cellIs" dxfId="1624" priority="82" operator="greaterThan">
      <formula>0</formula>
    </cfRule>
  </conditionalFormatting>
  <conditionalFormatting sqref="L56">
    <cfRule type="cellIs" dxfId="1623" priority="81" operator="greaterThan">
      <formula>0</formula>
    </cfRule>
  </conditionalFormatting>
  <conditionalFormatting sqref="L58">
    <cfRule type="cellIs" dxfId="1622" priority="80" operator="greaterThan">
      <formula>0</formula>
    </cfRule>
  </conditionalFormatting>
  <conditionalFormatting sqref="L60">
    <cfRule type="cellIs" dxfId="1621" priority="79" operator="greaterThan">
      <formula>0</formula>
    </cfRule>
  </conditionalFormatting>
  <conditionalFormatting sqref="L62">
    <cfRule type="cellIs" dxfId="1620" priority="78" operator="greaterThan">
      <formula>0</formula>
    </cfRule>
  </conditionalFormatting>
  <conditionalFormatting sqref="L64">
    <cfRule type="cellIs" dxfId="1619" priority="77" operator="greaterThan">
      <formula>0</formula>
    </cfRule>
  </conditionalFormatting>
  <conditionalFormatting sqref="L66">
    <cfRule type="cellIs" dxfId="1618" priority="76" operator="greaterThan">
      <formula>0</formula>
    </cfRule>
  </conditionalFormatting>
  <conditionalFormatting sqref="L68">
    <cfRule type="cellIs" dxfId="1617" priority="75" operator="greaterThan">
      <formula>0</formula>
    </cfRule>
  </conditionalFormatting>
  <conditionalFormatting sqref="L70">
    <cfRule type="cellIs" dxfId="1616" priority="74" operator="greaterThan">
      <formula>0</formula>
    </cfRule>
  </conditionalFormatting>
  <conditionalFormatting sqref="L72">
    <cfRule type="cellIs" dxfId="1615" priority="73" operator="greaterThan">
      <formula>0</formula>
    </cfRule>
  </conditionalFormatting>
  <conditionalFormatting sqref="L74">
    <cfRule type="cellIs" dxfId="1614" priority="72" operator="greaterThan">
      <formula>0</formula>
    </cfRule>
  </conditionalFormatting>
  <conditionalFormatting sqref="L76">
    <cfRule type="cellIs" dxfId="1613" priority="71" operator="greaterThan">
      <formula>0</formula>
    </cfRule>
  </conditionalFormatting>
  <conditionalFormatting sqref="N46">
    <cfRule type="cellIs" dxfId="1612" priority="70" operator="greaterThan">
      <formula>0</formula>
    </cfRule>
  </conditionalFormatting>
  <conditionalFormatting sqref="N48">
    <cfRule type="cellIs" dxfId="1611" priority="69" operator="greaterThan">
      <formula>0</formula>
    </cfRule>
  </conditionalFormatting>
  <conditionalFormatting sqref="N50">
    <cfRule type="cellIs" dxfId="1610" priority="68" operator="greaterThan">
      <formula>0</formula>
    </cfRule>
  </conditionalFormatting>
  <conditionalFormatting sqref="N52">
    <cfRule type="cellIs" dxfId="1609" priority="67" operator="greaterThan">
      <formula>0</formula>
    </cfRule>
  </conditionalFormatting>
  <conditionalFormatting sqref="N54">
    <cfRule type="cellIs" dxfId="1608" priority="66" operator="greaterThan">
      <formula>0</formula>
    </cfRule>
  </conditionalFormatting>
  <conditionalFormatting sqref="N56">
    <cfRule type="cellIs" dxfId="1607" priority="65" operator="greaterThan">
      <formula>0</formula>
    </cfRule>
  </conditionalFormatting>
  <conditionalFormatting sqref="N58">
    <cfRule type="cellIs" dxfId="1606" priority="64" operator="greaterThan">
      <formula>0</formula>
    </cfRule>
  </conditionalFormatting>
  <conditionalFormatting sqref="N60">
    <cfRule type="cellIs" dxfId="1605" priority="63" operator="greaterThan">
      <formula>0</formula>
    </cfRule>
  </conditionalFormatting>
  <conditionalFormatting sqref="N62">
    <cfRule type="cellIs" dxfId="1604" priority="62" operator="greaterThan">
      <formula>0</formula>
    </cfRule>
  </conditionalFormatting>
  <conditionalFormatting sqref="N64">
    <cfRule type="cellIs" dxfId="1603" priority="61" operator="greaterThan">
      <formula>0</formula>
    </cfRule>
  </conditionalFormatting>
  <conditionalFormatting sqref="N66">
    <cfRule type="cellIs" dxfId="1602" priority="60" operator="greaterThan">
      <formula>0</formula>
    </cfRule>
  </conditionalFormatting>
  <conditionalFormatting sqref="N68">
    <cfRule type="cellIs" dxfId="1601" priority="59" operator="greaterThan">
      <formula>0</formula>
    </cfRule>
  </conditionalFormatting>
  <conditionalFormatting sqref="N70">
    <cfRule type="cellIs" dxfId="1600" priority="58" operator="greaterThan">
      <formula>0</formula>
    </cfRule>
  </conditionalFormatting>
  <conditionalFormatting sqref="N72">
    <cfRule type="cellIs" dxfId="1599" priority="57" operator="greaterThan">
      <formula>0</formula>
    </cfRule>
  </conditionalFormatting>
  <conditionalFormatting sqref="N74">
    <cfRule type="cellIs" dxfId="1598" priority="56" operator="greaterThan">
      <formula>0</formula>
    </cfRule>
  </conditionalFormatting>
  <conditionalFormatting sqref="N76">
    <cfRule type="cellIs" dxfId="1597" priority="55" operator="greaterThan">
      <formula>0</formula>
    </cfRule>
  </conditionalFormatting>
  <conditionalFormatting sqref="P46">
    <cfRule type="cellIs" dxfId="1596" priority="54" operator="greaterThan">
      <formula>0</formula>
    </cfRule>
  </conditionalFormatting>
  <conditionalFormatting sqref="P48">
    <cfRule type="cellIs" dxfId="1595" priority="53" operator="greaterThan">
      <formula>0</formula>
    </cfRule>
  </conditionalFormatting>
  <conditionalFormatting sqref="P50">
    <cfRule type="cellIs" dxfId="1594" priority="52" operator="greaterThan">
      <formula>0</formula>
    </cfRule>
  </conditionalFormatting>
  <conditionalFormatting sqref="P52">
    <cfRule type="cellIs" dxfId="1593" priority="51" operator="greaterThan">
      <formula>0</formula>
    </cfRule>
  </conditionalFormatting>
  <conditionalFormatting sqref="P54">
    <cfRule type="cellIs" dxfId="1592" priority="50" operator="greaterThan">
      <formula>0</formula>
    </cfRule>
  </conditionalFormatting>
  <conditionalFormatting sqref="P56">
    <cfRule type="cellIs" dxfId="1591" priority="49" operator="greaterThan">
      <formula>0</formula>
    </cfRule>
  </conditionalFormatting>
  <conditionalFormatting sqref="P58">
    <cfRule type="cellIs" dxfId="1590" priority="48" operator="greaterThan">
      <formula>0</formula>
    </cfRule>
  </conditionalFormatting>
  <conditionalFormatting sqref="P60">
    <cfRule type="cellIs" dxfId="1589" priority="47" operator="greaterThan">
      <formula>0</formula>
    </cfRule>
  </conditionalFormatting>
  <conditionalFormatting sqref="P62">
    <cfRule type="cellIs" dxfId="1588" priority="46" operator="greaterThan">
      <formula>0</formula>
    </cfRule>
  </conditionalFormatting>
  <conditionalFormatting sqref="P64">
    <cfRule type="cellIs" dxfId="1587" priority="45" operator="greaterThan">
      <formula>0</formula>
    </cfRule>
  </conditionalFormatting>
  <conditionalFormatting sqref="P66">
    <cfRule type="cellIs" dxfId="1586" priority="44" operator="greaterThan">
      <formula>0</formula>
    </cfRule>
  </conditionalFormatting>
  <conditionalFormatting sqref="P68">
    <cfRule type="cellIs" dxfId="1585" priority="43" operator="greaterThan">
      <formula>0</formula>
    </cfRule>
  </conditionalFormatting>
  <conditionalFormatting sqref="P70">
    <cfRule type="cellIs" dxfId="1584" priority="42" operator="greaterThan">
      <formula>0</formula>
    </cfRule>
  </conditionalFormatting>
  <conditionalFormatting sqref="P72">
    <cfRule type="cellIs" dxfId="1583" priority="41" operator="greaterThan">
      <formula>0</formula>
    </cfRule>
  </conditionalFormatting>
  <conditionalFormatting sqref="P74">
    <cfRule type="cellIs" dxfId="1582" priority="40" operator="greaterThan">
      <formula>0</formula>
    </cfRule>
  </conditionalFormatting>
  <conditionalFormatting sqref="P76">
    <cfRule type="cellIs" dxfId="1581" priority="39" operator="greaterThan">
      <formula>0</formula>
    </cfRule>
  </conditionalFormatting>
  <conditionalFormatting sqref="R46">
    <cfRule type="cellIs" dxfId="1580" priority="38" operator="greaterThan">
      <formula>0</formula>
    </cfRule>
  </conditionalFormatting>
  <conditionalFormatting sqref="R48">
    <cfRule type="cellIs" dxfId="1579" priority="37" operator="greaterThan">
      <formula>0</formula>
    </cfRule>
  </conditionalFormatting>
  <conditionalFormatting sqref="R50">
    <cfRule type="cellIs" dxfId="1578" priority="36" operator="greaterThan">
      <formula>0</formula>
    </cfRule>
  </conditionalFormatting>
  <conditionalFormatting sqref="R52">
    <cfRule type="cellIs" dxfId="1577" priority="35" operator="greaterThan">
      <formula>0</formula>
    </cfRule>
  </conditionalFormatting>
  <conditionalFormatting sqref="R54">
    <cfRule type="cellIs" dxfId="1576" priority="34" operator="greaterThan">
      <formula>0</formula>
    </cfRule>
  </conditionalFormatting>
  <conditionalFormatting sqref="R56">
    <cfRule type="cellIs" dxfId="1575" priority="33" operator="greaterThan">
      <formula>0</formula>
    </cfRule>
  </conditionalFormatting>
  <conditionalFormatting sqref="R58">
    <cfRule type="cellIs" dxfId="1574" priority="32" operator="greaterThan">
      <formula>0</formula>
    </cfRule>
  </conditionalFormatting>
  <conditionalFormatting sqref="R60">
    <cfRule type="cellIs" dxfId="1573" priority="31" operator="greaterThan">
      <formula>0</formula>
    </cfRule>
  </conditionalFormatting>
  <conditionalFormatting sqref="R62">
    <cfRule type="cellIs" dxfId="1572" priority="30" operator="greaterThan">
      <formula>0</formula>
    </cfRule>
  </conditionalFormatting>
  <conditionalFormatting sqref="R64">
    <cfRule type="cellIs" dxfId="1571" priority="29" operator="greaterThan">
      <formula>0</formula>
    </cfRule>
  </conditionalFormatting>
  <conditionalFormatting sqref="R66">
    <cfRule type="cellIs" dxfId="1570" priority="28" operator="greaterThan">
      <formula>0</formula>
    </cfRule>
  </conditionalFormatting>
  <conditionalFormatting sqref="R68">
    <cfRule type="cellIs" dxfId="1569" priority="27" operator="greaterThan">
      <formula>0</formula>
    </cfRule>
  </conditionalFormatting>
  <conditionalFormatting sqref="R70">
    <cfRule type="cellIs" dxfId="1568" priority="26" operator="greaterThan">
      <formula>0</formula>
    </cfRule>
  </conditionalFormatting>
  <conditionalFormatting sqref="R72">
    <cfRule type="cellIs" dxfId="1567" priority="25" operator="greaterThan">
      <formula>0</formula>
    </cfRule>
  </conditionalFormatting>
  <conditionalFormatting sqref="R74">
    <cfRule type="cellIs" dxfId="1566" priority="24" operator="greaterThan">
      <formula>0</formula>
    </cfRule>
  </conditionalFormatting>
  <conditionalFormatting sqref="R76">
    <cfRule type="cellIs" dxfId="1565" priority="23" operator="greaterThan">
      <formula>0</formula>
    </cfRule>
  </conditionalFormatting>
  <conditionalFormatting sqref="T46">
    <cfRule type="cellIs" dxfId="1564" priority="22" operator="greaterThan">
      <formula>0</formula>
    </cfRule>
  </conditionalFormatting>
  <conditionalFormatting sqref="T48">
    <cfRule type="cellIs" dxfId="1563" priority="21" operator="greaterThan">
      <formula>0</formula>
    </cfRule>
  </conditionalFormatting>
  <conditionalFormatting sqref="T50">
    <cfRule type="cellIs" dxfId="1562" priority="20" operator="greaterThan">
      <formula>0</formula>
    </cfRule>
  </conditionalFormatting>
  <conditionalFormatting sqref="T52">
    <cfRule type="cellIs" dxfId="1561" priority="19" operator="greaterThan">
      <formula>0</formula>
    </cfRule>
  </conditionalFormatting>
  <conditionalFormatting sqref="T54">
    <cfRule type="cellIs" dxfId="1560" priority="18" operator="greaterThan">
      <formula>0</formula>
    </cfRule>
  </conditionalFormatting>
  <conditionalFormatting sqref="T56">
    <cfRule type="cellIs" dxfId="1559" priority="17" operator="greaterThan">
      <formula>0</formula>
    </cfRule>
  </conditionalFormatting>
  <conditionalFormatting sqref="T58">
    <cfRule type="cellIs" dxfId="1558" priority="16" operator="greaterThan">
      <formula>0</formula>
    </cfRule>
  </conditionalFormatting>
  <conditionalFormatting sqref="T60">
    <cfRule type="cellIs" dxfId="1557" priority="15" operator="greaterThan">
      <formula>0</formula>
    </cfRule>
  </conditionalFormatting>
  <conditionalFormatting sqref="T62">
    <cfRule type="cellIs" dxfId="1556" priority="14" operator="greaterThan">
      <formula>0</formula>
    </cfRule>
  </conditionalFormatting>
  <conditionalFormatting sqref="T64">
    <cfRule type="cellIs" dxfId="1555" priority="13" operator="greaterThan">
      <formula>0</formula>
    </cfRule>
  </conditionalFormatting>
  <conditionalFormatting sqref="T66">
    <cfRule type="cellIs" dxfId="1554" priority="12" operator="greaterThan">
      <formula>0</formula>
    </cfRule>
  </conditionalFormatting>
  <conditionalFormatting sqref="T68">
    <cfRule type="cellIs" dxfId="1553" priority="11" operator="greaterThan">
      <formula>0</formula>
    </cfRule>
  </conditionalFormatting>
  <conditionalFormatting sqref="T70">
    <cfRule type="cellIs" dxfId="1552" priority="10" operator="greaterThan">
      <formula>0</formula>
    </cfRule>
  </conditionalFormatting>
  <conditionalFormatting sqref="T72">
    <cfRule type="cellIs" dxfId="1551" priority="9" operator="greaterThan">
      <formula>0</formula>
    </cfRule>
  </conditionalFormatting>
  <conditionalFormatting sqref="T74">
    <cfRule type="cellIs" dxfId="1550" priority="8" operator="greaterThan">
      <formula>0</formula>
    </cfRule>
  </conditionalFormatting>
  <conditionalFormatting sqref="T76">
    <cfRule type="cellIs" dxfId="1549" priority="7" operator="greaterThan">
      <formula>0</formula>
    </cfRule>
  </conditionalFormatting>
  <conditionalFormatting sqref="V7">
    <cfRule type="cellIs" dxfId="1548" priority="91" operator="equal">
      <formula>"SI"</formula>
    </cfRule>
  </conditionalFormatting>
  <conditionalFormatting sqref="V5">
    <cfRule type="expression" dxfId="1547" priority="1">
      <formula>$BD$153="Field Sales Installer (NFS)"</formula>
    </cfRule>
  </conditionalFormatting>
  <dataValidations count="2">
    <dataValidation type="whole" allowBlank="1" showInputMessage="1" showErrorMessage="1" sqref="L88:N88" xr:uid="{139C85E0-147F-4E67-BA84-F23E4F13AFC1}">
      <formula1>0</formula1>
      <formula2>9999</formula2>
    </dataValidation>
    <dataValidation type="list" allowBlank="1" showInputMessage="1" showErrorMessage="1" sqref="V7" xr:uid="{CCC46252-932C-43DE-BC40-5ADC181A8D17}">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31D55C14-9C1B-46BA-AECE-C53FB1282D1D}">
          <x14:formula1>
            <xm:f>ValoresBonus!$P$3:$P$6</xm:f>
          </x14:formula1>
          <xm:sqref>V5</xm:sqref>
        </x14:dataValidation>
        <x14:dataValidation type="list" allowBlank="1" showInputMessage="1" showErrorMessage="1" xr:uid="{57DB0261-EC8B-4071-84B5-4F4825078B1D}">
          <x14:formula1>
            <xm:f>ListaDespelgable!$C$15:$C$316</xm:f>
          </x14:formula1>
          <xm:sqref>C5:I5</xm:sqref>
        </x14:dataValidation>
        <x14:dataValidation type="list" showInputMessage="1" showErrorMessage="1" promptTitle="SOLO VENTAS APROBADAS" prompt=" " xr:uid="{F3C8D041-DFC0-4277-B1D9-E8456E5D6AEE}">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D32EF-61AB-4CC0-874C-9AB9615D2920}">
  <sheetPr codeName="Hoja14">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Inicio!$C$10&amp;Inicio!$C$15&amp;'9'!$B$1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546" priority="6">
      <formula>$C$5="FSR NUEVO"</formula>
    </cfRule>
  </conditionalFormatting>
  <conditionalFormatting sqref="L10 N10">
    <cfRule type="expression" dxfId="1545" priority="5">
      <formula>$L$8="PRIMER TRAMO"</formula>
    </cfRule>
  </conditionalFormatting>
  <conditionalFormatting sqref="L12:L22 N12:N22 P12:P22 R12:R22 T12:T22">
    <cfRule type="cellIs" dxfId="1544" priority="90" operator="greaterThan">
      <formula>0</formula>
    </cfRule>
  </conditionalFormatting>
  <conditionalFormatting sqref="L24 N24">
    <cfRule type="expression" dxfId="1543" priority="4">
      <formula>$L$8="PRIMER TRAMO"</formula>
    </cfRule>
  </conditionalFormatting>
  <conditionalFormatting sqref="L26:L36 N26:N36 P26:P36 R26:R36 T26:T36">
    <cfRule type="cellIs" dxfId="1542" priority="89" operator="greaterThan">
      <formula>0</formula>
    </cfRule>
  </conditionalFormatting>
  <conditionalFormatting sqref="L38 N38">
    <cfRule type="expression" dxfId="1541" priority="3">
      <formula>$L$8="PRIMER TRAMO"</formula>
    </cfRule>
  </conditionalFormatting>
  <conditionalFormatting sqref="L40 N40 P40 R40 T40">
    <cfRule type="cellIs" dxfId="1540" priority="88" operator="greaterThan">
      <formula>0</formula>
    </cfRule>
  </conditionalFormatting>
  <conditionalFormatting sqref="L42 N42 P42 R42 T42">
    <cfRule type="cellIs" dxfId="1539" priority="87" operator="greaterThan">
      <formula>0</formula>
    </cfRule>
  </conditionalFormatting>
  <conditionalFormatting sqref="L44 N44">
    <cfRule type="expression" dxfId="1538" priority="2">
      <formula>$L$8="PRIMER TRAMO"</formula>
    </cfRule>
  </conditionalFormatting>
  <conditionalFormatting sqref="L46">
    <cfRule type="cellIs" dxfId="1537" priority="86" operator="greaterThan">
      <formula>0</formula>
    </cfRule>
  </conditionalFormatting>
  <conditionalFormatting sqref="L48">
    <cfRule type="cellIs" dxfId="1536" priority="85" operator="greaterThan">
      <formula>0</formula>
    </cfRule>
  </conditionalFormatting>
  <conditionalFormatting sqref="L50">
    <cfRule type="cellIs" dxfId="1535" priority="84" operator="greaterThan">
      <formula>0</formula>
    </cfRule>
  </conditionalFormatting>
  <conditionalFormatting sqref="L52">
    <cfRule type="cellIs" dxfId="1534" priority="83" operator="greaterThan">
      <formula>0</formula>
    </cfRule>
  </conditionalFormatting>
  <conditionalFormatting sqref="L54">
    <cfRule type="cellIs" dxfId="1533" priority="82" operator="greaterThan">
      <formula>0</formula>
    </cfRule>
  </conditionalFormatting>
  <conditionalFormatting sqref="L56">
    <cfRule type="cellIs" dxfId="1532" priority="81" operator="greaterThan">
      <formula>0</formula>
    </cfRule>
  </conditionalFormatting>
  <conditionalFormatting sqref="L58">
    <cfRule type="cellIs" dxfId="1531" priority="80" operator="greaterThan">
      <formula>0</formula>
    </cfRule>
  </conditionalFormatting>
  <conditionalFormatting sqref="L60">
    <cfRule type="cellIs" dxfId="1530" priority="79" operator="greaterThan">
      <formula>0</formula>
    </cfRule>
  </conditionalFormatting>
  <conditionalFormatting sqref="L62">
    <cfRule type="cellIs" dxfId="1529" priority="78" operator="greaterThan">
      <formula>0</formula>
    </cfRule>
  </conditionalFormatting>
  <conditionalFormatting sqref="L64">
    <cfRule type="cellIs" dxfId="1528" priority="77" operator="greaterThan">
      <formula>0</formula>
    </cfRule>
  </conditionalFormatting>
  <conditionalFormatting sqref="L66">
    <cfRule type="cellIs" dxfId="1527" priority="76" operator="greaterThan">
      <formula>0</formula>
    </cfRule>
  </conditionalFormatting>
  <conditionalFormatting sqref="L68">
    <cfRule type="cellIs" dxfId="1526" priority="75" operator="greaterThan">
      <formula>0</formula>
    </cfRule>
  </conditionalFormatting>
  <conditionalFormatting sqref="L70">
    <cfRule type="cellIs" dxfId="1525" priority="74" operator="greaterThan">
      <formula>0</formula>
    </cfRule>
  </conditionalFormatting>
  <conditionalFormatting sqref="L72">
    <cfRule type="cellIs" dxfId="1524" priority="73" operator="greaterThan">
      <formula>0</formula>
    </cfRule>
  </conditionalFormatting>
  <conditionalFormatting sqref="L74">
    <cfRule type="cellIs" dxfId="1523" priority="72" operator="greaterThan">
      <formula>0</formula>
    </cfRule>
  </conditionalFormatting>
  <conditionalFormatting sqref="L76">
    <cfRule type="cellIs" dxfId="1522" priority="71" operator="greaterThan">
      <formula>0</formula>
    </cfRule>
  </conditionalFormatting>
  <conditionalFormatting sqref="N46">
    <cfRule type="cellIs" dxfId="1521" priority="70" operator="greaterThan">
      <formula>0</formula>
    </cfRule>
  </conditionalFormatting>
  <conditionalFormatting sqref="N48">
    <cfRule type="cellIs" dxfId="1520" priority="69" operator="greaterThan">
      <formula>0</formula>
    </cfRule>
  </conditionalFormatting>
  <conditionalFormatting sqref="N50">
    <cfRule type="cellIs" dxfId="1519" priority="68" operator="greaterThan">
      <formula>0</formula>
    </cfRule>
  </conditionalFormatting>
  <conditionalFormatting sqref="N52">
    <cfRule type="cellIs" dxfId="1518" priority="67" operator="greaterThan">
      <formula>0</formula>
    </cfRule>
  </conditionalFormatting>
  <conditionalFormatting sqref="N54">
    <cfRule type="cellIs" dxfId="1517" priority="66" operator="greaterThan">
      <formula>0</formula>
    </cfRule>
  </conditionalFormatting>
  <conditionalFormatting sqref="N56">
    <cfRule type="cellIs" dxfId="1516" priority="65" operator="greaterThan">
      <formula>0</formula>
    </cfRule>
  </conditionalFormatting>
  <conditionalFormatting sqref="N58">
    <cfRule type="cellIs" dxfId="1515" priority="64" operator="greaterThan">
      <formula>0</formula>
    </cfRule>
  </conditionalFormatting>
  <conditionalFormatting sqref="N60">
    <cfRule type="cellIs" dxfId="1514" priority="63" operator="greaterThan">
      <formula>0</formula>
    </cfRule>
  </conditionalFormatting>
  <conditionalFormatting sqref="N62">
    <cfRule type="cellIs" dxfId="1513" priority="62" operator="greaterThan">
      <formula>0</formula>
    </cfRule>
  </conditionalFormatting>
  <conditionalFormatting sqref="N64">
    <cfRule type="cellIs" dxfId="1512" priority="61" operator="greaterThan">
      <formula>0</formula>
    </cfRule>
  </conditionalFormatting>
  <conditionalFormatting sqref="N66">
    <cfRule type="cellIs" dxfId="1511" priority="60" operator="greaterThan">
      <formula>0</formula>
    </cfRule>
  </conditionalFormatting>
  <conditionalFormatting sqref="N68">
    <cfRule type="cellIs" dxfId="1510" priority="59" operator="greaterThan">
      <formula>0</formula>
    </cfRule>
  </conditionalFormatting>
  <conditionalFormatting sqref="N70">
    <cfRule type="cellIs" dxfId="1509" priority="58" operator="greaterThan">
      <formula>0</formula>
    </cfRule>
  </conditionalFormatting>
  <conditionalFormatting sqref="N72">
    <cfRule type="cellIs" dxfId="1508" priority="57" operator="greaterThan">
      <formula>0</formula>
    </cfRule>
  </conditionalFormatting>
  <conditionalFormatting sqref="N74">
    <cfRule type="cellIs" dxfId="1507" priority="56" operator="greaterThan">
      <formula>0</formula>
    </cfRule>
  </conditionalFormatting>
  <conditionalFormatting sqref="N76">
    <cfRule type="cellIs" dxfId="1506" priority="55" operator="greaterThan">
      <formula>0</formula>
    </cfRule>
  </conditionalFormatting>
  <conditionalFormatting sqref="P46">
    <cfRule type="cellIs" dxfId="1505" priority="54" operator="greaterThan">
      <formula>0</formula>
    </cfRule>
  </conditionalFormatting>
  <conditionalFormatting sqref="P48">
    <cfRule type="cellIs" dxfId="1504" priority="53" operator="greaterThan">
      <formula>0</formula>
    </cfRule>
  </conditionalFormatting>
  <conditionalFormatting sqref="P50">
    <cfRule type="cellIs" dxfId="1503" priority="52" operator="greaterThan">
      <formula>0</formula>
    </cfRule>
  </conditionalFormatting>
  <conditionalFormatting sqref="P52">
    <cfRule type="cellIs" dxfId="1502" priority="51" operator="greaterThan">
      <formula>0</formula>
    </cfRule>
  </conditionalFormatting>
  <conditionalFormatting sqref="P54">
    <cfRule type="cellIs" dxfId="1501" priority="50" operator="greaterThan">
      <formula>0</formula>
    </cfRule>
  </conditionalFormatting>
  <conditionalFormatting sqref="P56">
    <cfRule type="cellIs" dxfId="1500" priority="49" operator="greaterThan">
      <formula>0</formula>
    </cfRule>
  </conditionalFormatting>
  <conditionalFormatting sqref="P58">
    <cfRule type="cellIs" dxfId="1499" priority="48" operator="greaterThan">
      <formula>0</formula>
    </cfRule>
  </conditionalFormatting>
  <conditionalFormatting sqref="P60">
    <cfRule type="cellIs" dxfId="1498" priority="47" operator="greaterThan">
      <formula>0</formula>
    </cfRule>
  </conditionalFormatting>
  <conditionalFormatting sqref="P62">
    <cfRule type="cellIs" dxfId="1497" priority="46" operator="greaterThan">
      <formula>0</formula>
    </cfRule>
  </conditionalFormatting>
  <conditionalFormatting sqref="P64">
    <cfRule type="cellIs" dxfId="1496" priority="45" operator="greaterThan">
      <formula>0</formula>
    </cfRule>
  </conditionalFormatting>
  <conditionalFormatting sqref="P66">
    <cfRule type="cellIs" dxfId="1495" priority="44" operator="greaterThan">
      <formula>0</formula>
    </cfRule>
  </conditionalFormatting>
  <conditionalFormatting sqref="P68">
    <cfRule type="cellIs" dxfId="1494" priority="43" operator="greaterThan">
      <formula>0</formula>
    </cfRule>
  </conditionalFormatting>
  <conditionalFormatting sqref="P70">
    <cfRule type="cellIs" dxfId="1493" priority="42" operator="greaterThan">
      <formula>0</formula>
    </cfRule>
  </conditionalFormatting>
  <conditionalFormatting sqref="P72">
    <cfRule type="cellIs" dxfId="1492" priority="41" operator="greaterThan">
      <formula>0</formula>
    </cfRule>
  </conditionalFormatting>
  <conditionalFormatting sqref="P74">
    <cfRule type="cellIs" dxfId="1491" priority="40" operator="greaterThan">
      <formula>0</formula>
    </cfRule>
  </conditionalFormatting>
  <conditionalFormatting sqref="P76">
    <cfRule type="cellIs" dxfId="1490" priority="39" operator="greaterThan">
      <formula>0</formula>
    </cfRule>
  </conditionalFormatting>
  <conditionalFormatting sqref="R46">
    <cfRule type="cellIs" dxfId="1489" priority="38" operator="greaterThan">
      <formula>0</formula>
    </cfRule>
  </conditionalFormatting>
  <conditionalFormatting sqref="R48">
    <cfRule type="cellIs" dxfId="1488" priority="37" operator="greaterThan">
      <formula>0</formula>
    </cfRule>
  </conditionalFormatting>
  <conditionalFormatting sqref="R50">
    <cfRule type="cellIs" dxfId="1487" priority="36" operator="greaterThan">
      <formula>0</formula>
    </cfRule>
  </conditionalFormatting>
  <conditionalFormatting sqref="R52">
    <cfRule type="cellIs" dxfId="1486" priority="35" operator="greaterThan">
      <formula>0</formula>
    </cfRule>
  </conditionalFormatting>
  <conditionalFormatting sqref="R54">
    <cfRule type="cellIs" dxfId="1485" priority="34" operator="greaterThan">
      <formula>0</formula>
    </cfRule>
  </conditionalFormatting>
  <conditionalFormatting sqref="R56">
    <cfRule type="cellIs" dxfId="1484" priority="33" operator="greaterThan">
      <formula>0</formula>
    </cfRule>
  </conditionalFormatting>
  <conditionalFormatting sqref="R58">
    <cfRule type="cellIs" dxfId="1483" priority="32" operator="greaterThan">
      <formula>0</formula>
    </cfRule>
  </conditionalFormatting>
  <conditionalFormatting sqref="R60">
    <cfRule type="cellIs" dxfId="1482" priority="31" operator="greaterThan">
      <formula>0</formula>
    </cfRule>
  </conditionalFormatting>
  <conditionalFormatting sqref="R62">
    <cfRule type="cellIs" dxfId="1481" priority="30" operator="greaterThan">
      <formula>0</formula>
    </cfRule>
  </conditionalFormatting>
  <conditionalFormatting sqref="R64">
    <cfRule type="cellIs" dxfId="1480" priority="29" operator="greaterThan">
      <formula>0</formula>
    </cfRule>
  </conditionalFormatting>
  <conditionalFormatting sqref="R66">
    <cfRule type="cellIs" dxfId="1479" priority="28" operator="greaterThan">
      <formula>0</formula>
    </cfRule>
  </conditionalFormatting>
  <conditionalFormatting sqref="R68">
    <cfRule type="cellIs" dxfId="1478" priority="27" operator="greaterThan">
      <formula>0</formula>
    </cfRule>
  </conditionalFormatting>
  <conditionalFormatting sqref="R70">
    <cfRule type="cellIs" dxfId="1477" priority="26" operator="greaterThan">
      <formula>0</formula>
    </cfRule>
  </conditionalFormatting>
  <conditionalFormatting sqref="R72">
    <cfRule type="cellIs" dxfId="1476" priority="25" operator="greaterThan">
      <formula>0</formula>
    </cfRule>
  </conditionalFormatting>
  <conditionalFormatting sqref="R74">
    <cfRule type="cellIs" dxfId="1475" priority="24" operator="greaterThan">
      <formula>0</formula>
    </cfRule>
  </conditionalFormatting>
  <conditionalFormatting sqref="R76">
    <cfRule type="cellIs" dxfId="1474" priority="23" operator="greaterThan">
      <formula>0</formula>
    </cfRule>
  </conditionalFormatting>
  <conditionalFormatting sqref="T46">
    <cfRule type="cellIs" dxfId="1473" priority="22" operator="greaterThan">
      <formula>0</formula>
    </cfRule>
  </conditionalFormatting>
  <conditionalFormatting sqref="T48">
    <cfRule type="cellIs" dxfId="1472" priority="21" operator="greaterThan">
      <formula>0</formula>
    </cfRule>
  </conditionalFormatting>
  <conditionalFormatting sqref="T50">
    <cfRule type="cellIs" dxfId="1471" priority="20" operator="greaterThan">
      <formula>0</formula>
    </cfRule>
  </conditionalFormatting>
  <conditionalFormatting sqref="T52">
    <cfRule type="cellIs" dxfId="1470" priority="19" operator="greaterThan">
      <formula>0</formula>
    </cfRule>
  </conditionalFormatting>
  <conditionalFormatting sqref="T54">
    <cfRule type="cellIs" dxfId="1469" priority="18" operator="greaterThan">
      <formula>0</formula>
    </cfRule>
  </conditionalFormatting>
  <conditionalFormatting sqref="T56">
    <cfRule type="cellIs" dxfId="1468" priority="17" operator="greaterThan">
      <formula>0</formula>
    </cfRule>
  </conditionalFormatting>
  <conditionalFormatting sqref="T58">
    <cfRule type="cellIs" dxfId="1467" priority="16" operator="greaterThan">
      <formula>0</formula>
    </cfRule>
  </conditionalFormatting>
  <conditionalFormatting sqref="T60">
    <cfRule type="cellIs" dxfId="1466" priority="15" operator="greaterThan">
      <formula>0</formula>
    </cfRule>
  </conditionalFormatting>
  <conditionalFormatting sqref="T62">
    <cfRule type="cellIs" dxfId="1465" priority="14" operator="greaterThan">
      <formula>0</formula>
    </cfRule>
  </conditionalFormatting>
  <conditionalFormatting sqref="T64">
    <cfRule type="cellIs" dxfId="1464" priority="13" operator="greaterThan">
      <formula>0</formula>
    </cfRule>
  </conditionalFormatting>
  <conditionalFormatting sqref="T66">
    <cfRule type="cellIs" dxfId="1463" priority="12" operator="greaterThan">
      <formula>0</formula>
    </cfRule>
  </conditionalFormatting>
  <conditionalFormatting sqref="T68">
    <cfRule type="cellIs" dxfId="1462" priority="11" operator="greaterThan">
      <formula>0</formula>
    </cfRule>
  </conditionalFormatting>
  <conditionalFormatting sqref="T70">
    <cfRule type="cellIs" dxfId="1461" priority="10" operator="greaterThan">
      <formula>0</formula>
    </cfRule>
  </conditionalFormatting>
  <conditionalFormatting sqref="T72">
    <cfRule type="cellIs" dxfId="1460" priority="9" operator="greaterThan">
      <formula>0</formula>
    </cfRule>
  </conditionalFormatting>
  <conditionalFormatting sqref="T74">
    <cfRule type="cellIs" dxfId="1459" priority="8" operator="greaterThan">
      <formula>0</formula>
    </cfRule>
  </conditionalFormatting>
  <conditionalFormatting sqref="T76">
    <cfRule type="cellIs" dxfId="1458" priority="7" operator="greaterThan">
      <formula>0</formula>
    </cfRule>
  </conditionalFormatting>
  <conditionalFormatting sqref="V7">
    <cfRule type="cellIs" dxfId="1457" priority="91" operator="equal">
      <formula>"SI"</formula>
    </cfRule>
  </conditionalFormatting>
  <conditionalFormatting sqref="V5">
    <cfRule type="expression" dxfId="1456" priority="1">
      <formula>$BD$153="Field Sales Installer (NFS)"</formula>
    </cfRule>
  </conditionalFormatting>
  <dataValidations count="2">
    <dataValidation type="whole" allowBlank="1" showInputMessage="1" showErrorMessage="1" sqref="L88:N88" xr:uid="{037EAEC4-7D25-469D-9D33-C44690C9E53B}">
      <formula1>0</formula1>
      <formula2>9999</formula2>
    </dataValidation>
    <dataValidation type="list" allowBlank="1" showInputMessage="1" showErrorMessage="1" sqref="V7" xr:uid="{B057FAB8-E841-4A57-AF03-1C5CD0D9C129}">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9D8FC13-0DC6-4962-A306-5D3AEF49139A}">
          <x14:formula1>
            <xm:f>ValoresBonus!$P$3:$P$6</xm:f>
          </x14:formula1>
          <xm:sqref>V5</xm:sqref>
        </x14:dataValidation>
        <x14:dataValidation type="list" allowBlank="1" showInputMessage="1" showErrorMessage="1" xr:uid="{37CCAA22-7503-4401-A644-48E0398D7E70}">
          <x14:formula1>
            <xm:f>ListaDespelgable!$C$15:$C$316</xm:f>
          </x14:formula1>
          <xm:sqref>C5:I5</xm:sqref>
        </x14:dataValidation>
        <x14:dataValidation type="list" showInputMessage="1" showErrorMessage="1" promptTitle="SOLO VENTAS APROBADAS" prompt=" " xr:uid="{E71B873D-A74D-4408-ADA9-85BFA0205FB6}">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E52ED-5277-45B9-8163-FD0F5EA3C015}">
  <sheetPr codeName="Hoja15">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Inicio!$C$10&amp;Inicio!$C$15&amp;'10'!$B$1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455" priority="6">
      <formula>$C$5="FSR NUEVO"</formula>
    </cfRule>
  </conditionalFormatting>
  <conditionalFormatting sqref="L10 N10">
    <cfRule type="expression" dxfId="1454" priority="5">
      <formula>$L$8="PRIMER TRAMO"</formula>
    </cfRule>
  </conditionalFormatting>
  <conditionalFormatting sqref="L12:L22 N12:N22 P12:P22 R12:R22 T12:T22">
    <cfRule type="cellIs" dxfId="1453" priority="90" operator="greaterThan">
      <formula>0</formula>
    </cfRule>
  </conditionalFormatting>
  <conditionalFormatting sqref="L24 N24">
    <cfRule type="expression" dxfId="1452" priority="4">
      <formula>$L$8="PRIMER TRAMO"</formula>
    </cfRule>
  </conditionalFormatting>
  <conditionalFormatting sqref="L26:L36 N26:N36 P26:P36 R26:R36 T26:T36">
    <cfRule type="cellIs" dxfId="1451" priority="89" operator="greaterThan">
      <formula>0</formula>
    </cfRule>
  </conditionalFormatting>
  <conditionalFormatting sqref="L38 N38">
    <cfRule type="expression" dxfId="1450" priority="3">
      <formula>$L$8="PRIMER TRAMO"</formula>
    </cfRule>
  </conditionalFormatting>
  <conditionalFormatting sqref="L40 N40 P40 R40 T40">
    <cfRule type="cellIs" dxfId="1449" priority="88" operator="greaterThan">
      <formula>0</formula>
    </cfRule>
  </conditionalFormatting>
  <conditionalFormatting sqref="L42 N42 P42 R42 T42">
    <cfRule type="cellIs" dxfId="1448" priority="87" operator="greaterThan">
      <formula>0</formula>
    </cfRule>
  </conditionalFormatting>
  <conditionalFormatting sqref="L44 N44">
    <cfRule type="expression" dxfId="1447" priority="2">
      <formula>$L$8="PRIMER TRAMO"</formula>
    </cfRule>
  </conditionalFormatting>
  <conditionalFormatting sqref="L46">
    <cfRule type="cellIs" dxfId="1446" priority="86" operator="greaterThan">
      <formula>0</formula>
    </cfRule>
  </conditionalFormatting>
  <conditionalFormatting sqref="L48">
    <cfRule type="cellIs" dxfId="1445" priority="85" operator="greaterThan">
      <formula>0</formula>
    </cfRule>
  </conditionalFormatting>
  <conditionalFormatting sqref="L50">
    <cfRule type="cellIs" dxfId="1444" priority="84" operator="greaterThan">
      <formula>0</formula>
    </cfRule>
  </conditionalFormatting>
  <conditionalFormatting sqref="L52">
    <cfRule type="cellIs" dxfId="1443" priority="83" operator="greaterThan">
      <formula>0</formula>
    </cfRule>
  </conditionalFormatting>
  <conditionalFormatting sqref="L54">
    <cfRule type="cellIs" dxfId="1442" priority="82" operator="greaterThan">
      <formula>0</formula>
    </cfRule>
  </conditionalFormatting>
  <conditionalFormatting sqref="L56">
    <cfRule type="cellIs" dxfId="1441" priority="81" operator="greaterThan">
      <formula>0</formula>
    </cfRule>
  </conditionalFormatting>
  <conditionalFormatting sqref="L58">
    <cfRule type="cellIs" dxfId="1440" priority="80" operator="greaterThan">
      <formula>0</formula>
    </cfRule>
  </conditionalFormatting>
  <conditionalFormatting sqref="L60">
    <cfRule type="cellIs" dxfId="1439" priority="79" operator="greaterThan">
      <formula>0</formula>
    </cfRule>
  </conditionalFormatting>
  <conditionalFormatting sqref="L62">
    <cfRule type="cellIs" dxfId="1438" priority="78" operator="greaterThan">
      <formula>0</formula>
    </cfRule>
  </conditionalFormatting>
  <conditionalFormatting sqref="L64">
    <cfRule type="cellIs" dxfId="1437" priority="77" operator="greaterThan">
      <formula>0</formula>
    </cfRule>
  </conditionalFormatting>
  <conditionalFormatting sqref="L66">
    <cfRule type="cellIs" dxfId="1436" priority="76" operator="greaterThan">
      <formula>0</formula>
    </cfRule>
  </conditionalFormatting>
  <conditionalFormatting sqref="L68">
    <cfRule type="cellIs" dxfId="1435" priority="75" operator="greaterThan">
      <formula>0</formula>
    </cfRule>
  </conditionalFormatting>
  <conditionalFormatting sqref="L70">
    <cfRule type="cellIs" dxfId="1434" priority="74" operator="greaterThan">
      <formula>0</formula>
    </cfRule>
  </conditionalFormatting>
  <conditionalFormatting sqref="L72">
    <cfRule type="cellIs" dxfId="1433" priority="73" operator="greaterThan">
      <formula>0</formula>
    </cfRule>
  </conditionalFormatting>
  <conditionalFormatting sqref="L74">
    <cfRule type="cellIs" dxfId="1432" priority="72" operator="greaterThan">
      <formula>0</formula>
    </cfRule>
  </conditionalFormatting>
  <conditionalFormatting sqref="L76">
    <cfRule type="cellIs" dxfId="1431" priority="71" operator="greaterThan">
      <formula>0</formula>
    </cfRule>
  </conditionalFormatting>
  <conditionalFormatting sqref="N46">
    <cfRule type="cellIs" dxfId="1430" priority="70" operator="greaterThan">
      <formula>0</formula>
    </cfRule>
  </conditionalFormatting>
  <conditionalFormatting sqref="N48">
    <cfRule type="cellIs" dxfId="1429" priority="69" operator="greaterThan">
      <formula>0</formula>
    </cfRule>
  </conditionalFormatting>
  <conditionalFormatting sqref="N50">
    <cfRule type="cellIs" dxfId="1428" priority="68" operator="greaterThan">
      <formula>0</formula>
    </cfRule>
  </conditionalFormatting>
  <conditionalFormatting sqref="N52">
    <cfRule type="cellIs" dxfId="1427" priority="67" operator="greaterThan">
      <formula>0</formula>
    </cfRule>
  </conditionalFormatting>
  <conditionalFormatting sqref="N54">
    <cfRule type="cellIs" dxfId="1426" priority="66" operator="greaterThan">
      <formula>0</formula>
    </cfRule>
  </conditionalFormatting>
  <conditionalFormatting sqref="N56">
    <cfRule type="cellIs" dxfId="1425" priority="65" operator="greaterThan">
      <formula>0</formula>
    </cfRule>
  </conditionalFormatting>
  <conditionalFormatting sqref="N58">
    <cfRule type="cellIs" dxfId="1424" priority="64" operator="greaterThan">
      <formula>0</formula>
    </cfRule>
  </conditionalFormatting>
  <conditionalFormatting sqref="N60">
    <cfRule type="cellIs" dxfId="1423" priority="63" operator="greaterThan">
      <formula>0</formula>
    </cfRule>
  </conditionalFormatting>
  <conditionalFormatting sqref="N62">
    <cfRule type="cellIs" dxfId="1422" priority="62" operator="greaterThan">
      <formula>0</formula>
    </cfRule>
  </conditionalFormatting>
  <conditionalFormatting sqref="N64">
    <cfRule type="cellIs" dxfId="1421" priority="61" operator="greaterThan">
      <formula>0</formula>
    </cfRule>
  </conditionalFormatting>
  <conditionalFormatting sqref="N66">
    <cfRule type="cellIs" dxfId="1420" priority="60" operator="greaterThan">
      <formula>0</formula>
    </cfRule>
  </conditionalFormatting>
  <conditionalFormatting sqref="N68">
    <cfRule type="cellIs" dxfId="1419" priority="59" operator="greaterThan">
      <formula>0</formula>
    </cfRule>
  </conditionalFormatting>
  <conditionalFormatting sqref="N70">
    <cfRule type="cellIs" dxfId="1418" priority="58" operator="greaterThan">
      <formula>0</formula>
    </cfRule>
  </conditionalFormatting>
  <conditionalFormatting sqref="N72">
    <cfRule type="cellIs" dxfId="1417" priority="57" operator="greaterThan">
      <formula>0</formula>
    </cfRule>
  </conditionalFormatting>
  <conditionalFormatting sqref="N74">
    <cfRule type="cellIs" dxfId="1416" priority="56" operator="greaterThan">
      <formula>0</formula>
    </cfRule>
  </conditionalFormatting>
  <conditionalFormatting sqref="N76">
    <cfRule type="cellIs" dxfId="1415" priority="55" operator="greaterThan">
      <formula>0</formula>
    </cfRule>
  </conditionalFormatting>
  <conditionalFormatting sqref="P46">
    <cfRule type="cellIs" dxfId="1414" priority="54" operator="greaterThan">
      <formula>0</formula>
    </cfRule>
  </conditionalFormatting>
  <conditionalFormatting sqref="P48">
    <cfRule type="cellIs" dxfId="1413" priority="53" operator="greaterThan">
      <formula>0</formula>
    </cfRule>
  </conditionalFormatting>
  <conditionalFormatting sqref="P50">
    <cfRule type="cellIs" dxfId="1412" priority="52" operator="greaterThan">
      <formula>0</formula>
    </cfRule>
  </conditionalFormatting>
  <conditionalFormatting sqref="P52">
    <cfRule type="cellIs" dxfId="1411" priority="51" operator="greaterThan">
      <formula>0</formula>
    </cfRule>
  </conditionalFormatting>
  <conditionalFormatting sqref="P54">
    <cfRule type="cellIs" dxfId="1410" priority="50" operator="greaterThan">
      <formula>0</formula>
    </cfRule>
  </conditionalFormatting>
  <conditionalFormatting sqref="P56">
    <cfRule type="cellIs" dxfId="1409" priority="49" operator="greaterThan">
      <formula>0</formula>
    </cfRule>
  </conditionalFormatting>
  <conditionalFormatting sqref="P58">
    <cfRule type="cellIs" dxfId="1408" priority="48" operator="greaterThan">
      <formula>0</formula>
    </cfRule>
  </conditionalFormatting>
  <conditionalFormatting sqref="P60">
    <cfRule type="cellIs" dxfId="1407" priority="47" operator="greaterThan">
      <formula>0</formula>
    </cfRule>
  </conditionalFormatting>
  <conditionalFormatting sqref="P62">
    <cfRule type="cellIs" dxfId="1406" priority="46" operator="greaterThan">
      <formula>0</formula>
    </cfRule>
  </conditionalFormatting>
  <conditionalFormatting sqref="P64">
    <cfRule type="cellIs" dxfId="1405" priority="45" operator="greaterThan">
      <formula>0</formula>
    </cfRule>
  </conditionalFormatting>
  <conditionalFormatting sqref="P66">
    <cfRule type="cellIs" dxfId="1404" priority="44" operator="greaterThan">
      <formula>0</formula>
    </cfRule>
  </conditionalFormatting>
  <conditionalFormatting sqref="P68">
    <cfRule type="cellIs" dxfId="1403" priority="43" operator="greaterThan">
      <formula>0</formula>
    </cfRule>
  </conditionalFormatting>
  <conditionalFormatting sqref="P70">
    <cfRule type="cellIs" dxfId="1402" priority="42" operator="greaterThan">
      <formula>0</formula>
    </cfRule>
  </conditionalFormatting>
  <conditionalFormatting sqref="P72">
    <cfRule type="cellIs" dxfId="1401" priority="41" operator="greaterThan">
      <formula>0</formula>
    </cfRule>
  </conditionalFormatting>
  <conditionalFormatting sqref="P74">
    <cfRule type="cellIs" dxfId="1400" priority="40" operator="greaterThan">
      <formula>0</formula>
    </cfRule>
  </conditionalFormatting>
  <conditionalFormatting sqref="P76">
    <cfRule type="cellIs" dxfId="1399" priority="39" operator="greaterThan">
      <formula>0</formula>
    </cfRule>
  </conditionalFormatting>
  <conditionalFormatting sqref="R46">
    <cfRule type="cellIs" dxfId="1398" priority="38" operator="greaterThan">
      <formula>0</formula>
    </cfRule>
  </conditionalFormatting>
  <conditionalFormatting sqref="R48">
    <cfRule type="cellIs" dxfId="1397" priority="37" operator="greaterThan">
      <formula>0</formula>
    </cfRule>
  </conditionalFormatting>
  <conditionalFormatting sqref="R50">
    <cfRule type="cellIs" dxfId="1396" priority="36" operator="greaterThan">
      <formula>0</formula>
    </cfRule>
  </conditionalFormatting>
  <conditionalFormatting sqref="R52">
    <cfRule type="cellIs" dxfId="1395" priority="35" operator="greaterThan">
      <formula>0</formula>
    </cfRule>
  </conditionalFormatting>
  <conditionalFormatting sqref="R54">
    <cfRule type="cellIs" dxfId="1394" priority="34" operator="greaterThan">
      <formula>0</formula>
    </cfRule>
  </conditionalFormatting>
  <conditionalFormatting sqref="R56">
    <cfRule type="cellIs" dxfId="1393" priority="33" operator="greaterThan">
      <formula>0</formula>
    </cfRule>
  </conditionalFormatting>
  <conditionalFormatting sqref="R58">
    <cfRule type="cellIs" dxfId="1392" priority="32" operator="greaterThan">
      <formula>0</formula>
    </cfRule>
  </conditionalFormatting>
  <conditionalFormatting sqref="R60">
    <cfRule type="cellIs" dxfId="1391" priority="31" operator="greaterThan">
      <formula>0</formula>
    </cfRule>
  </conditionalFormatting>
  <conditionalFormatting sqref="R62">
    <cfRule type="cellIs" dxfId="1390" priority="30" operator="greaterThan">
      <formula>0</formula>
    </cfRule>
  </conditionalFormatting>
  <conditionalFormatting sqref="R64">
    <cfRule type="cellIs" dxfId="1389" priority="29" operator="greaterThan">
      <formula>0</formula>
    </cfRule>
  </conditionalFormatting>
  <conditionalFormatting sqref="R66">
    <cfRule type="cellIs" dxfId="1388" priority="28" operator="greaterThan">
      <formula>0</formula>
    </cfRule>
  </conditionalFormatting>
  <conditionalFormatting sqref="R68">
    <cfRule type="cellIs" dxfId="1387" priority="27" operator="greaterThan">
      <formula>0</formula>
    </cfRule>
  </conditionalFormatting>
  <conditionalFormatting sqref="R70">
    <cfRule type="cellIs" dxfId="1386" priority="26" operator="greaterThan">
      <formula>0</formula>
    </cfRule>
  </conditionalFormatting>
  <conditionalFormatting sqref="R72">
    <cfRule type="cellIs" dxfId="1385" priority="25" operator="greaterThan">
      <formula>0</formula>
    </cfRule>
  </conditionalFormatting>
  <conditionalFormatting sqref="R74">
    <cfRule type="cellIs" dxfId="1384" priority="24" operator="greaterThan">
      <formula>0</formula>
    </cfRule>
  </conditionalFormatting>
  <conditionalFormatting sqref="R76">
    <cfRule type="cellIs" dxfId="1383" priority="23" operator="greaterThan">
      <formula>0</formula>
    </cfRule>
  </conditionalFormatting>
  <conditionalFormatting sqref="T46">
    <cfRule type="cellIs" dxfId="1382" priority="22" operator="greaterThan">
      <formula>0</formula>
    </cfRule>
  </conditionalFormatting>
  <conditionalFormatting sqref="T48">
    <cfRule type="cellIs" dxfId="1381" priority="21" operator="greaterThan">
      <formula>0</formula>
    </cfRule>
  </conditionalFormatting>
  <conditionalFormatting sqref="T50">
    <cfRule type="cellIs" dxfId="1380" priority="20" operator="greaterThan">
      <formula>0</formula>
    </cfRule>
  </conditionalFormatting>
  <conditionalFormatting sqref="T52">
    <cfRule type="cellIs" dxfId="1379" priority="19" operator="greaterThan">
      <formula>0</formula>
    </cfRule>
  </conditionalFormatting>
  <conditionalFormatting sqref="T54">
    <cfRule type="cellIs" dxfId="1378" priority="18" operator="greaterThan">
      <formula>0</formula>
    </cfRule>
  </conditionalFormatting>
  <conditionalFormatting sqref="T56">
    <cfRule type="cellIs" dxfId="1377" priority="17" operator="greaterThan">
      <formula>0</formula>
    </cfRule>
  </conditionalFormatting>
  <conditionalFormatting sqref="T58">
    <cfRule type="cellIs" dxfId="1376" priority="16" operator="greaterThan">
      <formula>0</formula>
    </cfRule>
  </conditionalFormatting>
  <conditionalFormatting sqref="T60">
    <cfRule type="cellIs" dxfId="1375" priority="15" operator="greaterThan">
      <formula>0</formula>
    </cfRule>
  </conditionalFormatting>
  <conditionalFormatting sqref="T62">
    <cfRule type="cellIs" dxfId="1374" priority="14" operator="greaterThan">
      <formula>0</formula>
    </cfRule>
  </conditionalFormatting>
  <conditionalFormatting sqref="T64">
    <cfRule type="cellIs" dxfId="1373" priority="13" operator="greaterThan">
      <formula>0</formula>
    </cfRule>
  </conditionalFormatting>
  <conditionalFormatting sqref="T66">
    <cfRule type="cellIs" dxfId="1372" priority="12" operator="greaterThan">
      <formula>0</formula>
    </cfRule>
  </conditionalFormatting>
  <conditionalFormatting sqref="T68">
    <cfRule type="cellIs" dxfId="1371" priority="11" operator="greaterThan">
      <formula>0</formula>
    </cfRule>
  </conditionalFormatting>
  <conditionalFormatting sqref="T70">
    <cfRule type="cellIs" dxfId="1370" priority="10" operator="greaterThan">
      <formula>0</formula>
    </cfRule>
  </conditionalFormatting>
  <conditionalFormatting sqref="T72">
    <cfRule type="cellIs" dxfId="1369" priority="9" operator="greaterThan">
      <formula>0</formula>
    </cfRule>
  </conditionalFormatting>
  <conditionalFormatting sqref="T74">
    <cfRule type="cellIs" dxfId="1368" priority="8" operator="greaterThan">
      <formula>0</formula>
    </cfRule>
  </conditionalFormatting>
  <conditionalFormatting sqref="T76">
    <cfRule type="cellIs" dxfId="1367" priority="7" operator="greaterThan">
      <formula>0</formula>
    </cfRule>
  </conditionalFormatting>
  <conditionalFormatting sqref="V7">
    <cfRule type="cellIs" dxfId="1366" priority="91" operator="equal">
      <formula>"SI"</formula>
    </cfRule>
  </conditionalFormatting>
  <conditionalFormatting sqref="V5">
    <cfRule type="expression" dxfId="1365" priority="1">
      <formula>$BD$153="Field Sales Installer (NFS)"</formula>
    </cfRule>
  </conditionalFormatting>
  <dataValidations count="2">
    <dataValidation type="whole" allowBlank="1" showInputMessage="1" showErrorMessage="1" sqref="L88:N88" xr:uid="{A2586ED0-A5CC-4E72-B2C1-8BAEA987308B}">
      <formula1>0</formula1>
      <formula2>9999</formula2>
    </dataValidation>
    <dataValidation type="list" allowBlank="1" showInputMessage="1" showErrorMessage="1" sqref="V7" xr:uid="{FBDBA4B0-FDBC-415F-9977-E5565B49AF24}">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50B5C9A-2894-4160-AD17-36D2935C0519}">
          <x14:formula1>
            <xm:f>ValoresBonus!$P$3:$P$6</xm:f>
          </x14:formula1>
          <xm:sqref>V5</xm:sqref>
        </x14:dataValidation>
        <x14:dataValidation type="list" allowBlank="1" showInputMessage="1" showErrorMessage="1" xr:uid="{F28698E6-0FA5-403E-9330-8E34FFDC173B}">
          <x14:formula1>
            <xm:f>ListaDespelgable!$C$15:$C$316</xm:f>
          </x14:formula1>
          <xm:sqref>C5:I5</xm:sqref>
        </x14:dataValidation>
        <x14:dataValidation type="list" showInputMessage="1" showErrorMessage="1" promptTitle="SOLO VENTAS APROBADAS" prompt=" " xr:uid="{32059125-4E82-4839-B274-DA76846C6CE5}">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38DA9-ED69-4592-A9C3-74EB97F91A8A}">
  <sheetPr codeName="Hoja16">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Inicio!$C$10&amp;Inicio!$C$15&amp;'11'!$B$1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364" priority="6">
      <formula>$C$5="FSR NUEVO"</formula>
    </cfRule>
  </conditionalFormatting>
  <conditionalFormatting sqref="L10 N10">
    <cfRule type="expression" dxfId="1363" priority="5">
      <formula>$L$8="PRIMER TRAMO"</formula>
    </cfRule>
  </conditionalFormatting>
  <conditionalFormatting sqref="L12:L22 N12:N22 P12:P22 R12:R22 T12:T22">
    <cfRule type="cellIs" dxfId="1362" priority="90" operator="greaterThan">
      <formula>0</formula>
    </cfRule>
  </conditionalFormatting>
  <conditionalFormatting sqref="L24 N24">
    <cfRule type="expression" dxfId="1361" priority="4">
      <formula>$L$8="PRIMER TRAMO"</formula>
    </cfRule>
  </conditionalFormatting>
  <conditionalFormatting sqref="L26:L36 N26:N36 P26:P36 R26:R36 T26:T36">
    <cfRule type="cellIs" dxfId="1360" priority="89" operator="greaterThan">
      <formula>0</formula>
    </cfRule>
  </conditionalFormatting>
  <conditionalFormatting sqref="L38 N38">
    <cfRule type="expression" dxfId="1359" priority="3">
      <formula>$L$8="PRIMER TRAMO"</formula>
    </cfRule>
  </conditionalFormatting>
  <conditionalFormatting sqref="L40 N40 P40 R40 T40">
    <cfRule type="cellIs" dxfId="1358" priority="88" operator="greaterThan">
      <formula>0</formula>
    </cfRule>
  </conditionalFormatting>
  <conditionalFormatting sqref="L42 N42 P42 R42 T42">
    <cfRule type="cellIs" dxfId="1357" priority="87" operator="greaterThan">
      <formula>0</formula>
    </cfRule>
  </conditionalFormatting>
  <conditionalFormatting sqref="L44 N44">
    <cfRule type="expression" dxfId="1356" priority="2">
      <formula>$L$8="PRIMER TRAMO"</formula>
    </cfRule>
  </conditionalFormatting>
  <conditionalFormatting sqref="L46">
    <cfRule type="cellIs" dxfId="1355" priority="86" operator="greaterThan">
      <formula>0</formula>
    </cfRule>
  </conditionalFormatting>
  <conditionalFormatting sqref="L48">
    <cfRule type="cellIs" dxfId="1354" priority="85" operator="greaterThan">
      <formula>0</formula>
    </cfRule>
  </conditionalFormatting>
  <conditionalFormatting sqref="L50">
    <cfRule type="cellIs" dxfId="1353" priority="84" operator="greaterThan">
      <formula>0</formula>
    </cfRule>
  </conditionalFormatting>
  <conditionalFormatting sqref="L52">
    <cfRule type="cellIs" dxfId="1352" priority="83" operator="greaterThan">
      <formula>0</formula>
    </cfRule>
  </conditionalFormatting>
  <conditionalFormatting sqref="L54">
    <cfRule type="cellIs" dxfId="1351" priority="82" operator="greaterThan">
      <formula>0</formula>
    </cfRule>
  </conditionalFormatting>
  <conditionalFormatting sqref="L56">
    <cfRule type="cellIs" dxfId="1350" priority="81" operator="greaterThan">
      <formula>0</formula>
    </cfRule>
  </conditionalFormatting>
  <conditionalFormatting sqref="L58">
    <cfRule type="cellIs" dxfId="1349" priority="80" operator="greaterThan">
      <formula>0</formula>
    </cfRule>
  </conditionalFormatting>
  <conditionalFormatting sqref="L60">
    <cfRule type="cellIs" dxfId="1348" priority="79" operator="greaterThan">
      <formula>0</formula>
    </cfRule>
  </conditionalFormatting>
  <conditionalFormatting sqref="L62">
    <cfRule type="cellIs" dxfId="1347" priority="78" operator="greaterThan">
      <formula>0</formula>
    </cfRule>
  </conditionalFormatting>
  <conditionalFormatting sqref="L64">
    <cfRule type="cellIs" dxfId="1346" priority="77" operator="greaterThan">
      <formula>0</formula>
    </cfRule>
  </conditionalFormatting>
  <conditionalFormatting sqref="L66">
    <cfRule type="cellIs" dxfId="1345" priority="76" operator="greaterThan">
      <formula>0</formula>
    </cfRule>
  </conditionalFormatting>
  <conditionalFormatting sqref="L68">
    <cfRule type="cellIs" dxfId="1344" priority="75" operator="greaterThan">
      <formula>0</formula>
    </cfRule>
  </conditionalFormatting>
  <conditionalFormatting sqref="L70">
    <cfRule type="cellIs" dxfId="1343" priority="74" operator="greaterThan">
      <formula>0</formula>
    </cfRule>
  </conditionalFormatting>
  <conditionalFormatting sqref="L72">
    <cfRule type="cellIs" dxfId="1342" priority="73" operator="greaterThan">
      <formula>0</formula>
    </cfRule>
  </conditionalFormatting>
  <conditionalFormatting sqref="L74">
    <cfRule type="cellIs" dxfId="1341" priority="72" operator="greaterThan">
      <formula>0</formula>
    </cfRule>
  </conditionalFormatting>
  <conditionalFormatting sqref="L76">
    <cfRule type="cellIs" dxfId="1340" priority="71" operator="greaterThan">
      <formula>0</formula>
    </cfRule>
  </conditionalFormatting>
  <conditionalFormatting sqref="N46">
    <cfRule type="cellIs" dxfId="1339" priority="70" operator="greaterThan">
      <formula>0</formula>
    </cfRule>
  </conditionalFormatting>
  <conditionalFormatting sqref="N48">
    <cfRule type="cellIs" dxfId="1338" priority="69" operator="greaterThan">
      <formula>0</formula>
    </cfRule>
  </conditionalFormatting>
  <conditionalFormatting sqref="N50">
    <cfRule type="cellIs" dxfId="1337" priority="68" operator="greaterThan">
      <formula>0</formula>
    </cfRule>
  </conditionalFormatting>
  <conditionalFormatting sqref="N52">
    <cfRule type="cellIs" dxfId="1336" priority="67" operator="greaterThan">
      <formula>0</formula>
    </cfRule>
  </conditionalFormatting>
  <conditionalFormatting sqref="N54">
    <cfRule type="cellIs" dxfId="1335" priority="66" operator="greaterThan">
      <formula>0</formula>
    </cfRule>
  </conditionalFormatting>
  <conditionalFormatting sqref="N56">
    <cfRule type="cellIs" dxfId="1334" priority="65" operator="greaterThan">
      <formula>0</formula>
    </cfRule>
  </conditionalFormatting>
  <conditionalFormatting sqref="N58">
    <cfRule type="cellIs" dxfId="1333" priority="64" operator="greaterThan">
      <formula>0</formula>
    </cfRule>
  </conditionalFormatting>
  <conditionalFormatting sqref="N60">
    <cfRule type="cellIs" dxfId="1332" priority="63" operator="greaterThan">
      <formula>0</formula>
    </cfRule>
  </conditionalFormatting>
  <conditionalFormatting sqref="N62">
    <cfRule type="cellIs" dxfId="1331" priority="62" operator="greaterThan">
      <formula>0</formula>
    </cfRule>
  </conditionalFormatting>
  <conditionalFormatting sqref="N64">
    <cfRule type="cellIs" dxfId="1330" priority="61" operator="greaterThan">
      <formula>0</formula>
    </cfRule>
  </conditionalFormatting>
  <conditionalFormatting sqref="N66">
    <cfRule type="cellIs" dxfId="1329" priority="60" operator="greaterThan">
      <formula>0</formula>
    </cfRule>
  </conditionalFormatting>
  <conditionalFormatting sqref="N68">
    <cfRule type="cellIs" dxfId="1328" priority="59" operator="greaterThan">
      <formula>0</formula>
    </cfRule>
  </conditionalFormatting>
  <conditionalFormatting sqref="N70">
    <cfRule type="cellIs" dxfId="1327" priority="58" operator="greaterThan">
      <formula>0</formula>
    </cfRule>
  </conditionalFormatting>
  <conditionalFormatting sqref="N72">
    <cfRule type="cellIs" dxfId="1326" priority="57" operator="greaterThan">
      <formula>0</formula>
    </cfRule>
  </conditionalFormatting>
  <conditionalFormatting sqref="N74">
    <cfRule type="cellIs" dxfId="1325" priority="56" operator="greaterThan">
      <formula>0</formula>
    </cfRule>
  </conditionalFormatting>
  <conditionalFormatting sqref="N76">
    <cfRule type="cellIs" dxfId="1324" priority="55" operator="greaterThan">
      <formula>0</formula>
    </cfRule>
  </conditionalFormatting>
  <conditionalFormatting sqref="P46">
    <cfRule type="cellIs" dxfId="1323" priority="54" operator="greaterThan">
      <formula>0</formula>
    </cfRule>
  </conditionalFormatting>
  <conditionalFormatting sqref="P48">
    <cfRule type="cellIs" dxfId="1322" priority="53" operator="greaterThan">
      <formula>0</formula>
    </cfRule>
  </conditionalFormatting>
  <conditionalFormatting sqref="P50">
    <cfRule type="cellIs" dxfId="1321" priority="52" operator="greaterThan">
      <formula>0</formula>
    </cfRule>
  </conditionalFormatting>
  <conditionalFormatting sqref="P52">
    <cfRule type="cellIs" dxfId="1320" priority="51" operator="greaterThan">
      <formula>0</formula>
    </cfRule>
  </conditionalFormatting>
  <conditionalFormatting sqref="P54">
    <cfRule type="cellIs" dxfId="1319" priority="50" operator="greaterThan">
      <formula>0</formula>
    </cfRule>
  </conditionalFormatting>
  <conditionalFormatting sqref="P56">
    <cfRule type="cellIs" dxfId="1318" priority="49" operator="greaterThan">
      <formula>0</formula>
    </cfRule>
  </conditionalFormatting>
  <conditionalFormatting sqref="P58">
    <cfRule type="cellIs" dxfId="1317" priority="48" operator="greaterThan">
      <formula>0</formula>
    </cfRule>
  </conditionalFormatting>
  <conditionalFormatting sqref="P60">
    <cfRule type="cellIs" dxfId="1316" priority="47" operator="greaterThan">
      <formula>0</formula>
    </cfRule>
  </conditionalFormatting>
  <conditionalFormatting sqref="P62">
    <cfRule type="cellIs" dxfId="1315" priority="46" operator="greaterThan">
      <formula>0</formula>
    </cfRule>
  </conditionalFormatting>
  <conditionalFormatting sqref="P64">
    <cfRule type="cellIs" dxfId="1314" priority="45" operator="greaterThan">
      <formula>0</formula>
    </cfRule>
  </conditionalFormatting>
  <conditionalFormatting sqref="P66">
    <cfRule type="cellIs" dxfId="1313" priority="44" operator="greaterThan">
      <formula>0</formula>
    </cfRule>
  </conditionalFormatting>
  <conditionalFormatting sqref="P68">
    <cfRule type="cellIs" dxfId="1312" priority="43" operator="greaterThan">
      <formula>0</formula>
    </cfRule>
  </conditionalFormatting>
  <conditionalFormatting sqref="P70">
    <cfRule type="cellIs" dxfId="1311" priority="42" operator="greaterThan">
      <formula>0</formula>
    </cfRule>
  </conditionalFormatting>
  <conditionalFormatting sqref="P72">
    <cfRule type="cellIs" dxfId="1310" priority="41" operator="greaterThan">
      <formula>0</formula>
    </cfRule>
  </conditionalFormatting>
  <conditionalFormatting sqref="P74">
    <cfRule type="cellIs" dxfId="1309" priority="40" operator="greaterThan">
      <formula>0</formula>
    </cfRule>
  </conditionalFormatting>
  <conditionalFormatting sqref="P76">
    <cfRule type="cellIs" dxfId="1308" priority="39" operator="greaterThan">
      <formula>0</formula>
    </cfRule>
  </conditionalFormatting>
  <conditionalFormatting sqref="R46">
    <cfRule type="cellIs" dxfId="1307" priority="38" operator="greaterThan">
      <formula>0</formula>
    </cfRule>
  </conditionalFormatting>
  <conditionalFormatting sqref="R48">
    <cfRule type="cellIs" dxfId="1306" priority="37" operator="greaterThan">
      <formula>0</formula>
    </cfRule>
  </conditionalFormatting>
  <conditionalFormatting sqref="R50">
    <cfRule type="cellIs" dxfId="1305" priority="36" operator="greaterThan">
      <formula>0</formula>
    </cfRule>
  </conditionalFormatting>
  <conditionalFormatting sqref="R52">
    <cfRule type="cellIs" dxfId="1304" priority="35" operator="greaterThan">
      <formula>0</formula>
    </cfRule>
  </conditionalFormatting>
  <conditionalFormatting sqref="R54">
    <cfRule type="cellIs" dxfId="1303" priority="34" operator="greaterThan">
      <formula>0</formula>
    </cfRule>
  </conditionalFormatting>
  <conditionalFormatting sqref="R56">
    <cfRule type="cellIs" dxfId="1302" priority="33" operator="greaterThan">
      <formula>0</formula>
    </cfRule>
  </conditionalFormatting>
  <conditionalFormatting sqref="R58">
    <cfRule type="cellIs" dxfId="1301" priority="32" operator="greaterThan">
      <formula>0</formula>
    </cfRule>
  </conditionalFormatting>
  <conditionalFormatting sqref="R60">
    <cfRule type="cellIs" dxfId="1300" priority="31" operator="greaterThan">
      <formula>0</formula>
    </cfRule>
  </conditionalFormatting>
  <conditionalFormatting sqref="R62">
    <cfRule type="cellIs" dxfId="1299" priority="30" operator="greaterThan">
      <formula>0</formula>
    </cfRule>
  </conditionalFormatting>
  <conditionalFormatting sqref="R64">
    <cfRule type="cellIs" dxfId="1298" priority="29" operator="greaterThan">
      <formula>0</formula>
    </cfRule>
  </conditionalFormatting>
  <conditionalFormatting sqref="R66">
    <cfRule type="cellIs" dxfId="1297" priority="28" operator="greaterThan">
      <formula>0</formula>
    </cfRule>
  </conditionalFormatting>
  <conditionalFormatting sqref="R68">
    <cfRule type="cellIs" dxfId="1296" priority="27" operator="greaterThan">
      <formula>0</formula>
    </cfRule>
  </conditionalFormatting>
  <conditionalFormatting sqref="R70">
    <cfRule type="cellIs" dxfId="1295" priority="26" operator="greaterThan">
      <formula>0</formula>
    </cfRule>
  </conditionalFormatting>
  <conditionalFormatting sqref="R72">
    <cfRule type="cellIs" dxfId="1294" priority="25" operator="greaterThan">
      <formula>0</formula>
    </cfRule>
  </conditionalFormatting>
  <conditionalFormatting sqref="R74">
    <cfRule type="cellIs" dxfId="1293" priority="24" operator="greaterThan">
      <formula>0</formula>
    </cfRule>
  </conditionalFormatting>
  <conditionalFormatting sqref="R76">
    <cfRule type="cellIs" dxfId="1292" priority="23" operator="greaterThan">
      <formula>0</formula>
    </cfRule>
  </conditionalFormatting>
  <conditionalFormatting sqref="T46">
    <cfRule type="cellIs" dxfId="1291" priority="22" operator="greaterThan">
      <formula>0</formula>
    </cfRule>
  </conditionalFormatting>
  <conditionalFormatting sqref="T48">
    <cfRule type="cellIs" dxfId="1290" priority="21" operator="greaterThan">
      <formula>0</formula>
    </cfRule>
  </conditionalFormatting>
  <conditionalFormatting sqref="T50">
    <cfRule type="cellIs" dxfId="1289" priority="20" operator="greaterThan">
      <formula>0</formula>
    </cfRule>
  </conditionalFormatting>
  <conditionalFormatting sqref="T52">
    <cfRule type="cellIs" dxfId="1288" priority="19" operator="greaterThan">
      <formula>0</formula>
    </cfRule>
  </conditionalFormatting>
  <conditionalFormatting sqref="T54">
    <cfRule type="cellIs" dxfId="1287" priority="18" operator="greaterThan">
      <formula>0</formula>
    </cfRule>
  </conditionalFormatting>
  <conditionalFormatting sqref="T56">
    <cfRule type="cellIs" dxfId="1286" priority="17" operator="greaterThan">
      <formula>0</formula>
    </cfRule>
  </conditionalFormatting>
  <conditionalFormatting sqref="T58">
    <cfRule type="cellIs" dxfId="1285" priority="16" operator="greaterThan">
      <formula>0</formula>
    </cfRule>
  </conditionalFormatting>
  <conditionalFormatting sqref="T60">
    <cfRule type="cellIs" dxfId="1284" priority="15" operator="greaterThan">
      <formula>0</formula>
    </cfRule>
  </conditionalFormatting>
  <conditionalFormatting sqref="T62">
    <cfRule type="cellIs" dxfId="1283" priority="14" operator="greaterThan">
      <formula>0</formula>
    </cfRule>
  </conditionalFormatting>
  <conditionalFormatting sqref="T64">
    <cfRule type="cellIs" dxfId="1282" priority="13" operator="greaterThan">
      <formula>0</formula>
    </cfRule>
  </conditionalFormatting>
  <conditionalFormatting sqref="T66">
    <cfRule type="cellIs" dxfId="1281" priority="12" operator="greaterThan">
      <formula>0</formula>
    </cfRule>
  </conditionalFormatting>
  <conditionalFormatting sqref="T68">
    <cfRule type="cellIs" dxfId="1280" priority="11" operator="greaterThan">
      <formula>0</formula>
    </cfRule>
  </conditionalFormatting>
  <conditionalFormatting sqref="T70">
    <cfRule type="cellIs" dxfId="1279" priority="10" operator="greaterThan">
      <formula>0</formula>
    </cfRule>
  </conditionalFormatting>
  <conditionalFormatting sqref="T72">
    <cfRule type="cellIs" dxfId="1278" priority="9" operator="greaterThan">
      <formula>0</formula>
    </cfRule>
  </conditionalFormatting>
  <conditionalFormatting sqref="T74">
    <cfRule type="cellIs" dxfId="1277" priority="8" operator="greaterThan">
      <formula>0</formula>
    </cfRule>
  </conditionalFormatting>
  <conditionalFormatting sqref="T76">
    <cfRule type="cellIs" dxfId="1276" priority="7" operator="greaterThan">
      <formula>0</formula>
    </cfRule>
  </conditionalFormatting>
  <conditionalFormatting sqref="V7">
    <cfRule type="cellIs" dxfId="1275" priority="91" operator="equal">
      <formula>"SI"</formula>
    </cfRule>
  </conditionalFormatting>
  <conditionalFormatting sqref="V5">
    <cfRule type="expression" dxfId="1274" priority="1">
      <formula>$BD$153="Field Sales Installer (NFS)"</formula>
    </cfRule>
  </conditionalFormatting>
  <dataValidations count="2">
    <dataValidation type="whole" allowBlank="1" showInputMessage="1" showErrorMessage="1" sqref="L88:N88" xr:uid="{F4E6D2EE-AF87-4150-93D3-679CC81EAD6E}">
      <formula1>0</formula1>
      <formula2>9999</formula2>
    </dataValidation>
    <dataValidation type="list" allowBlank="1" showInputMessage="1" showErrorMessage="1" sqref="V7" xr:uid="{15D408C9-D6B3-4CA0-8382-C26A3F3E6D9C}">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CEEB2AF-B830-49EF-9ACB-E861C40CA18C}">
          <x14:formula1>
            <xm:f>ValoresBonus!$P$3:$P$6</xm:f>
          </x14:formula1>
          <xm:sqref>V5</xm:sqref>
        </x14:dataValidation>
        <x14:dataValidation type="list" allowBlank="1" showInputMessage="1" showErrorMessage="1" xr:uid="{4DBE07BF-4A92-48AA-B2CF-282C474A2A13}">
          <x14:formula1>
            <xm:f>ListaDespelgable!$C$15:$C$316</xm:f>
          </x14:formula1>
          <xm:sqref>C5:I5</xm:sqref>
        </x14:dataValidation>
        <x14:dataValidation type="list" showInputMessage="1" showErrorMessage="1" promptTitle="SOLO VENTAS APROBADAS" prompt=" " xr:uid="{F3A1B204-8938-4694-8278-156BC2BC464F}">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423C1-89A8-4FC8-B71A-186A7133F354}">
  <sheetPr codeName="Hoja17">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Inicio!$C$10&amp;Inicio!$C$15&amp;'12'!$B$1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273" priority="6">
      <formula>$C$5="FSR NUEVO"</formula>
    </cfRule>
  </conditionalFormatting>
  <conditionalFormatting sqref="L10 N10">
    <cfRule type="expression" dxfId="1272" priority="5">
      <formula>$L$8="PRIMER TRAMO"</formula>
    </cfRule>
  </conditionalFormatting>
  <conditionalFormatting sqref="L12:L22 N12:N22 P12:P22 R12:R22 T12:T22">
    <cfRule type="cellIs" dxfId="1271" priority="90" operator="greaterThan">
      <formula>0</formula>
    </cfRule>
  </conditionalFormatting>
  <conditionalFormatting sqref="L24 N24">
    <cfRule type="expression" dxfId="1270" priority="4">
      <formula>$L$8="PRIMER TRAMO"</formula>
    </cfRule>
  </conditionalFormatting>
  <conditionalFormatting sqref="L26:L36 N26:N36 P26:P36 R26:R36 T26:T36">
    <cfRule type="cellIs" dxfId="1269" priority="89" operator="greaterThan">
      <formula>0</formula>
    </cfRule>
  </conditionalFormatting>
  <conditionalFormatting sqref="L38 N38">
    <cfRule type="expression" dxfId="1268" priority="3">
      <formula>$L$8="PRIMER TRAMO"</formula>
    </cfRule>
  </conditionalFormatting>
  <conditionalFormatting sqref="L40 N40 P40 R40 T40">
    <cfRule type="cellIs" dxfId="1267" priority="88" operator="greaterThan">
      <formula>0</formula>
    </cfRule>
  </conditionalFormatting>
  <conditionalFormatting sqref="L42 N42 P42 R42 T42">
    <cfRule type="cellIs" dxfId="1266" priority="87" operator="greaterThan">
      <formula>0</formula>
    </cfRule>
  </conditionalFormatting>
  <conditionalFormatting sqref="L44 N44">
    <cfRule type="expression" dxfId="1265" priority="2">
      <formula>$L$8="PRIMER TRAMO"</formula>
    </cfRule>
  </conditionalFormatting>
  <conditionalFormatting sqref="L46">
    <cfRule type="cellIs" dxfId="1264" priority="86" operator="greaterThan">
      <formula>0</formula>
    </cfRule>
  </conditionalFormatting>
  <conditionalFormatting sqref="L48">
    <cfRule type="cellIs" dxfId="1263" priority="85" operator="greaterThan">
      <formula>0</formula>
    </cfRule>
  </conditionalFormatting>
  <conditionalFormatting sqref="L50">
    <cfRule type="cellIs" dxfId="1262" priority="84" operator="greaterThan">
      <formula>0</formula>
    </cfRule>
  </conditionalFormatting>
  <conditionalFormatting sqref="L52">
    <cfRule type="cellIs" dxfId="1261" priority="83" operator="greaterThan">
      <formula>0</formula>
    </cfRule>
  </conditionalFormatting>
  <conditionalFormatting sqref="L54">
    <cfRule type="cellIs" dxfId="1260" priority="82" operator="greaterThan">
      <formula>0</formula>
    </cfRule>
  </conditionalFormatting>
  <conditionalFormatting sqref="L56">
    <cfRule type="cellIs" dxfId="1259" priority="81" operator="greaterThan">
      <formula>0</formula>
    </cfRule>
  </conditionalFormatting>
  <conditionalFormatting sqref="L58">
    <cfRule type="cellIs" dxfId="1258" priority="80" operator="greaterThan">
      <formula>0</formula>
    </cfRule>
  </conditionalFormatting>
  <conditionalFormatting sqref="L60">
    <cfRule type="cellIs" dxfId="1257" priority="79" operator="greaterThan">
      <formula>0</formula>
    </cfRule>
  </conditionalFormatting>
  <conditionalFormatting sqref="L62">
    <cfRule type="cellIs" dxfId="1256" priority="78" operator="greaterThan">
      <formula>0</formula>
    </cfRule>
  </conditionalFormatting>
  <conditionalFormatting sqref="L64">
    <cfRule type="cellIs" dxfId="1255" priority="77" operator="greaterThan">
      <formula>0</formula>
    </cfRule>
  </conditionalFormatting>
  <conditionalFormatting sqref="L66">
    <cfRule type="cellIs" dxfId="1254" priority="76" operator="greaterThan">
      <formula>0</formula>
    </cfRule>
  </conditionalFormatting>
  <conditionalFormatting sqref="L68">
    <cfRule type="cellIs" dxfId="1253" priority="75" operator="greaterThan">
      <formula>0</formula>
    </cfRule>
  </conditionalFormatting>
  <conditionalFormatting sqref="L70">
    <cfRule type="cellIs" dxfId="1252" priority="74" operator="greaterThan">
      <formula>0</formula>
    </cfRule>
  </conditionalFormatting>
  <conditionalFormatting sqref="L72">
    <cfRule type="cellIs" dxfId="1251" priority="73" operator="greaterThan">
      <formula>0</formula>
    </cfRule>
  </conditionalFormatting>
  <conditionalFormatting sqref="L74">
    <cfRule type="cellIs" dxfId="1250" priority="72" operator="greaterThan">
      <formula>0</formula>
    </cfRule>
  </conditionalFormatting>
  <conditionalFormatting sqref="L76">
    <cfRule type="cellIs" dxfId="1249" priority="71" operator="greaterThan">
      <formula>0</formula>
    </cfRule>
  </conditionalFormatting>
  <conditionalFormatting sqref="N46">
    <cfRule type="cellIs" dxfId="1248" priority="70" operator="greaterThan">
      <formula>0</formula>
    </cfRule>
  </conditionalFormatting>
  <conditionalFormatting sqref="N48">
    <cfRule type="cellIs" dxfId="1247" priority="69" operator="greaterThan">
      <formula>0</formula>
    </cfRule>
  </conditionalFormatting>
  <conditionalFormatting sqref="N50">
    <cfRule type="cellIs" dxfId="1246" priority="68" operator="greaterThan">
      <formula>0</formula>
    </cfRule>
  </conditionalFormatting>
  <conditionalFormatting sqref="N52">
    <cfRule type="cellIs" dxfId="1245" priority="67" operator="greaterThan">
      <formula>0</formula>
    </cfRule>
  </conditionalFormatting>
  <conditionalFormatting sqref="N54">
    <cfRule type="cellIs" dxfId="1244" priority="66" operator="greaterThan">
      <formula>0</formula>
    </cfRule>
  </conditionalFormatting>
  <conditionalFormatting sqref="N56">
    <cfRule type="cellIs" dxfId="1243" priority="65" operator="greaterThan">
      <formula>0</formula>
    </cfRule>
  </conditionalFormatting>
  <conditionalFormatting sqref="N58">
    <cfRule type="cellIs" dxfId="1242" priority="64" operator="greaterThan">
      <formula>0</formula>
    </cfRule>
  </conditionalFormatting>
  <conditionalFormatting sqref="N60">
    <cfRule type="cellIs" dxfId="1241" priority="63" operator="greaterThan">
      <formula>0</formula>
    </cfRule>
  </conditionalFormatting>
  <conditionalFormatting sqref="N62">
    <cfRule type="cellIs" dxfId="1240" priority="62" operator="greaterThan">
      <formula>0</formula>
    </cfRule>
  </conditionalFormatting>
  <conditionalFormatting sqref="N64">
    <cfRule type="cellIs" dxfId="1239" priority="61" operator="greaterThan">
      <formula>0</formula>
    </cfRule>
  </conditionalFormatting>
  <conditionalFormatting sqref="N66">
    <cfRule type="cellIs" dxfId="1238" priority="60" operator="greaterThan">
      <formula>0</formula>
    </cfRule>
  </conditionalFormatting>
  <conditionalFormatting sqref="N68">
    <cfRule type="cellIs" dxfId="1237" priority="59" operator="greaterThan">
      <formula>0</formula>
    </cfRule>
  </conditionalFormatting>
  <conditionalFormatting sqref="N70">
    <cfRule type="cellIs" dxfId="1236" priority="58" operator="greaterThan">
      <formula>0</formula>
    </cfRule>
  </conditionalFormatting>
  <conditionalFormatting sqref="N72">
    <cfRule type="cellIs" dxfId="1235" priority="57" operator="greaterThan">
      <formula>0</formula>
    </cfRule>
  </conditionalFormatting>
  <conditionalFormatting sqref="N74">
    <cfRule type="cellIs" dxfId="1234" priority="56" operator="greaterThan">
      <formula>0</formula>
    </cfRule>
  </conditionalFormatting>
  <conditionalFormatting sqref="N76">
    <cfRule type="cellIs" dxfId="1233" priority="55" operator="greaterThan">
      <formula>0</formula>
    </cfRule>
  </conditionalFormatting>
  <conditionalFormatting sqref="P46">
    <cfRule type="cellIs" dxfId="1232" priority="54" operator="greaterThan">
      <formula>0</formula>
    </cfRule>
  </conditionalFormatting>
  <conditionalFormatting sqref="P48">
    <cfRule type="cellIs" dxfId="1231" priority="53" operator="greaterThan">
      <formula>0</formula>
    </cfRule>
  </conditionalFormatting>
  <conditionalFormatting sqref="P50">
    <cfRule type="cellIs" dxfId="1230" priority="52" operator="greaterThan">
      <formula>0</formula>
    </cfRule>
  </conditionalFormatting>
  <conditionalFormatting sqref="P52">
    <cfRule type="cellIs" dxfId="1229" priority="51" operator="greaterThan">
      <formula>0</formula>
    </cfRule>
  </conditionalFormatting>
  <conditionalFormatting sqref="P54">
    <cfRule type="cellIs" dxfId="1228" priority="50" operator="greaterThan">
      <formula>0</formula>
    </cfRule>
  </conditionalFormatting>
  <conditionalFormatting sqref="P56">
    <cfRule type="cellIs" dxfId="1227" priority="49" operator="greaterThan">
      <formula>0</formula>
    </cfRule>
  </conditionalFormatting>
  <conditionalFormatting sqref="P58">
    <cfRule type="cellIs" dxfId="1226" priority="48" operator="greaterThan">
      <formula>0</formula>
    </cfRule>
  </conditionalFormatting>
  <conditionalFormatting sqref="P60">
    <cfRule type="cellIs" dxfId="1225" priority="47" operator="greaterThan">
      <formula>0</formula>
    </cfRule>
  </conditionalFormatting>
  <conditionalFormatting sqref="P62">
    <cfRule type="cellIs" dxfId="1224" priority="46" operator="greaterThan">
      <formula>0</formula>
    </cfRule>
  </conditionalFormatting>
  <conditionalFormatting sqref="P64">
    <cfRule type="cellIs" dxfId="1223" priority="45" operator="greaterThan">
      <formula>0</formula>
    </cfRule>
  </conditionalFormatting>
  <conditionalFormatting sqref="P66">
    <cfRule type="cellIs" dxfId="1222" priority="44" operator="greaterThan">
      <formula>0</formula>
    </cfRule>
  </conditionalFormatting>
  <conditionalFormatting sqref="P68">
    <cfRule type="cellIs" dxfId="1221" priority="43" operator="greaterThan">
      <formula>0</formula>
    </cfRule>
  </conditionalFormatting>
  <conditionalFormatting sqref="P70">
    <cfRule type="cellIs" dxfId="1220" priority="42" operator="greaterThan">
      <formula>0</formula>
    </cfRule>
  </conditionalFormatting>
  <conditionalFormatting sqref="P72">
    <cfRule type="cellIs" dxfId="1219" priority="41" operator="greaterThan">
      <formula>0</formula>
    </cfRule>
  </conditionalFormatting>
  <conditionalFormatting sqref="P74">
    <cfRule type="cellIs" dxfId="1218" priority="40" operator="greaterThan">
      <formula>0</formula>
    </cfRule>
  </conditionalFormatting>
  <conditionalFormatting sqref="P76">
    <cfRule type="cellIs" dxfId="1217" priority="39" operator="greaterThan">
      <formula>0</formula>
    </cfRule>
  </conditionalFormatting>
  <conditionalFormatting sqref="R46">
    <cfRule type="cellIs" dxfId="1216" priority="38" operator="greaterThan">
      <formula>0</formula>
    </cfRule>
  </conditionalFormatting>
  <conditionalFormatting sqref="R48">
    <cfRule type="cellIs" dxfId="1215" priority="37" operator="greaterThan">
      <formula>0</formula>
    </cfRule>
  </conditionalFormatting>
  <conditionalFormatting sqref="R50">
    <cfRule type="cellIs" dxfId="1214" priority="36" operator="greaterThan">
      <formula>0</formula>
    </cfRule>
  </conditionalFormatting>
  <conditionalFormatting sqref="R52">
    <cfRule type="cellIs" dxfId="1213" priority="35" operator="greaterThan">
      <formula>0</formula>
    </cfRule>
  </conditionalFormatting>
  <conditionalFormatting sqref="R54">
    <cfRule type="cellIs" dxfId="1212" priority="34" operator="greaterThan">
      <formula>0</formula>
    </cfRule>
  </conditionalFormatting>
  <conditionalFormatting sqref="R56">
    <cfRule type="cellIs" dxfId="1211" priority="33" operator="greaterThan">
      <formula>0</formula>
    </cfRule>
  </conditionalFormatting>
  <conditionalFormatting sqref="R58">
    <cfRule type="cellIs" dxfId="1210" priority="32" operator="greaterThan">
      <formula>0</formula>
    </cfRule>
  </conditionalFormatting>
  <conditionalFormatting sqref="R60">
    <cfRule type="cellIs" dxfId="1209" priority="31" operator="greaterThan">
      <formula>0</formula>
    </cfRule>
  </conditionalFormatting>
  <conditionalFormatting sqref="R62">
    <cfRule type="cellIs" dxfId="1208" priority="30" operator="greaterThan">
      <formula>0</formula>
    </cfRule>
  </conditionalFormatting>
  <conditionalFormatting sqref="R64">
    <cfRule type="cellIs" dxfId="1207" priority="29" operator="greaterThan">
      <formula>0</formula>
    </cfRule>
  </conditionalFormatting>
  <conditionalFormatting sqref="R66">
    <cfRule type="cellIs" dxfId="1206" priority="28" operator="greaterThan">
      <formula>0</formula>
    </cfRule>
  </conditionalFormatting>
  <conditionalFormatting sqref="R68">
    <cfRule type="cellIs" dxfId="1205" priority="27" operator="greaterThan">
      <formula>0</formula>
    </cfRule>
  </conditionalFormatting>
  <conditionalFormatting sqref="R70">
    <cfRule type="cellIs" dxfId="1204" priority="26" operator="greaterThan">
      <formula>0</formula>
    </cfRule>
  </conditionalFormatting>
  <conditionalFormatting sqref="R72">
    <cfRule type="cellIs" dxfId="1203" priority="25" operator="greaterThan">
      <formula>0</formula>
    </cfRule>
  </conditionalFormatting>
  <conditionalFormatting sqref="R74">
    <cfRule type="cellIs" dxfId="1202" priority="24" operator="greaterThan">
      <formula>0</formula>
    </cfRule>
  </conditionalFormatting>
  <conditionalFormatting sqref="R76">
    <cfRule type="cellIs" dxfId="1201" priority="23" operator="greaterThan">
      <formula>0</formula>
    </cfRule>
  </conditionalFormatting>
  <conditionalFormatting sqref="T46">
    <cfRule type="cellIs" dxfId="1200" priority="22" operator="greaterThan">
      <formula>0</formula>
    </cfRule>
  </conditionalFormatting>
  <conditionalFormatting sqref="T48">
    <cfRule type="cellIs" dxfId="1199" priority="21" operator="greaterThan">
      <formula>0</formula>
    </cfRule>
  </conditionalFormatting>
  <conditionalFormatting sqref="T50">
    <cfRule type="cellIs" dxfId="1198" priority="20" operator="greaterThan">
      <formula>0</formula>
    </cfRule>
  </conditionalFormatting>
  <conditionalFormatting sqref="T52">
    <cfRule type="cellIs" dxfId="1197" priority="19" operator="greaterThan">
      <formula>0</formula>
    </cfRule>
  </conditionalFormatting>
  <conditionalFormatting sqref="T54">
    <cfRule type="cellIs" dxfId="1196" priority="18" operator="greaterThan">
      <formula>0</formula>
    </cfRule>
  </conditionalFormatting>
  <conditionalFormatting sqref="T56">
    <cfRule type="cellIs" dxfId="1195" priority="17" operator="greaterThan">
      <formula>0</formula>
    </cfRule>
  </conditionalFormatting>
  <conditionalFormatting sqref="T58">
    <cfRule type="cellIs" dxfId="1194" priority="16" operator="greaterThan">
      <formula>0</formula>
    </cfRule>
  </conditionalFormatting>
  <conditionalFormatting sqref="T60">
    <cfRule type="cellIs" dxfId="1193" priority="15" operator="greaterThan">
      <formula>0</formula>
    </cfRule>
  </conditionalFormatting>
  <conditionalFormatting sqref="T62">
    <cfRule type="cellIs" dxfId="1192" priority="14" operator="greaterThan">
      <formula>0</formula>
    </cfRule>
  </conditionalFormatting>
  <conditionalFormatting sqref="T64">
    <cfRule type="cellIs" dxfId="1191" priority="13" operator="greaterThan">
      <formula>0</formula>
    </cfRule>
  </conditionalFormatting>
  <conditionalFormatting sqref="T66">
    <cfRule type="cellIs" dxfId="1190" priority="12" operator="greaterThan">
      <formula>0</formula>
    </cfRule>
  </conditionalFormatting>
  <conditionalFormatting sqref="T68">
    <cfRule type="cellIs" dxfId="1189" priority="11" operator="greaterThan">
      <formula>0</formula>
    </cfRule>
  </conditionalFormatting>
  <conditionalFormatting sqref="T70">
    <cfRule type="cellIs" dxfId="1188" priority="10" operator="greaterThan">
      <formula>0</formula>
    </cfRule>
  </conditionalFormatting>
  <conditionalFormatting sqref="T72">
    <cfRule type="cellIs" dxfId="1187" priority="9" operator="greaterThan">
      <formula>0</formula>
    </cfRule>
  </conditionalFormatting>
  <conditionalFormatting sqref="T74">
    <cfRule type="cellIs" dxfId="1186" priority="8" operator="greaterThan">
      <formula>0</formula>
    </cfRule>
  </conditionalFormatting>
  <conditionalFormatting sqref="T76">
    <cfRule type="cellIs" dxfId="1185" priority="7" operator="greaterThan">
      <formula>0</formula>
    </cfRule>
  </conditionalFormatting>
  <conditionalFormatting sqref="V7">
    <cfRule type="cellIs" dxfId="1184" priority="91" operator="equal">
      <formula>"SI"</formula>
    </cfRule>
  </conditionalFormatting>
  <conditionalFormatting sqref="V5">
    <cfRule type="expression" dxfId="1183" priority="1">
      <formula>$BD$153="Field Sales Installer (NFS)"</formula>
    </cfRule>
  </conditionalFormatting>
  <dataValidations count="2">
    <dataValidation type="whole" allowBlank="1" showInputMessage="1" showErrorMessage="1" sqref="L88:N88" xr:uid="{03B28464-5A77-4377-8F9C-018D6BAEC2F1}">
      <formula1>0</formula1>
      <formula2>9999</formula2>
    </dataValidation>
    <dataValidation type="list" allowBlank="1" showInputMessage="1" showErrorMessage="1" sqref="V7" xr:uid="{9C0FD4EB-6451-4DEA-91FB-9884EF99DE85}">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949C688-DC89-46ED-89D9-25ACDC8CD3A7}">
          <x14:formula1>
            <xm:f>ValoresBonus!$P$3:$P$6</xm:f>
          </x14:formula1>
          <xm:sqref>V5</xm:sqref>
        </x14:dataValidation>
        <x14:dataValidation type="list" allowBlank="1" showInputMessage="1" showErrorMessage="1" xr:uid="{9CFAC714-57EA-42B7-B4C3-DB7D9F5421B7}">
          <x14:formula1>
            <xm:f>ListaDespelgable!$C$15:$C$316</xm:f>
          </x14:formula1>
          <xm:sqref>C5:I5</xm:sqref>
        </x14:dataValidation>
        <x14:dataValidation type="list" showInputMessage="1" showErrorMessage="1" promptTitle="SOLO VENTAS APROBADAS" prompt=" " xr:uid="{81449C30-7A10-41B9-91AD-00729A27E333}">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F57D1-9E22-4B0B-8E3D-BDD3DFFE8FDF}">
  <sheetPr codeName="Hoja18">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Inicio!$C$10&amp;Inicio!$C$15&amp;'13'!$B$1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182" priority="6">
      <formula>$C$5="FSR NUEVO"</formula>
    </cfRule>
  </conditionalFormatting>
  <conditionalFormatting sqref="L10 N10">
    <cfRule type="expression" dxfId="1181" priority="5">
      <formula>$L$8="PRIMER TRAMO"</formula>
    </cfRule>
  </conditionalFormatting>
  <conditionalFormatting sqref="L12:L22 N12:N22 P12:P22 R12:R22 T12:T22">
    <cfRule type="cellIs" dxfId="1180" priority="90" operator="greaterThan">
      <formula>0</formula>
    </cfRule>
  </conditionalFormatting>
  <conditionalFormatting sqref="L24 N24">
    <cfRule type="expression" dxfId="1179" priority="4">
      <formula>$L$8="PRIMER TRAMO"</formula>
    </cfRule>
  </conditionalFormatting>
  <conditionalFormatting sqref="L26:L36 N26:N36 P26:P36 R26:R36 T26:T36">
    <cfRule type="cellIs" dxfId="1178" priority="89" operator="greaterThan">
      <formula>0</formula>
    </cfRule>
  </conditionalFormatting>
  <conditionalFormatting sqref="L38 N38">
    <cfRule type="expression" dxfId="1177" priority="3">
      <formula>$L$8="PRIMER TRAMO"</formula>
    </cfRule>
  </conditionalFormatting>
  <conditionalFormatting sqref="L40 N40 P40 R40 T40">
    <cfRule type="cellIs" dxfId="1176" priority="88" operator="greaterThan">
      <formula>0</formula>
    </cfRule>
  </conditionalFormatting>
  <conditionalFormatting sqref="L42 N42 P42 R42 T42">
    <cfRule type="cellIs" dxfId="1175" priority="87" operator="greaterThan">
      <formula>0</formula>
    </cfRule>
  </conditionalFormatting>
  <conditionalFormatting sqref="L44 N44">
    <cfRule type="expression" dxfId="1174" priority="2">
      <formula>$L$8="PRIMER TRAMO"</formula>
    </cfRule>
  </conditionalFormatting>
  <conditionalFormatting sqref="L46">
    <cfRule type="cellIs" dxfId="1173" priority="86" operator="greaterThan">
      <formula>0</formula>
    </cfRule>
  </conditionalFormatting>
  <conditionalFormatting sqref="L48">
    <cfRule type="cellIs" dxfId="1172" priority="85" operator="greaterThan">
      <formula>0</formula>
    </cfRule>
  </conditionalFormatting>
  <conditionalFormatting sqref="L50">
    <cfRule type="cellIs" dxfId="1171" priority="84" operator="greaterThan">
      <formula>0</formula>
    </cfRule>
  </conditionalFormatting>
  <conditionalFormatting sqref="L52">
    <cfRule type="cellIs" dxfId="1170" priority="83" operator="greaterThan">
      <formula>0</formula>
    </cfRule>
  </conditionalFormatting>
  <conditionalFormatting sqref="L54">
    <cfRule type="cellIs" dxfId="1169" priority="82" operator="greaterThan">
      <formula>0</formula>
    </cfRule>
  </conditionalFormatting>
  <conditionalFormatting sqref="L56">
    <cfRule type="cellIs" dxfId="1168" priority="81" operator="greaterThan">
      <formula>0</formula>
    </cfRule>
  </conditionalFormatting>
  <conditionalFormatting sqref="L58">
    <cfRule type="cellIs" dxfId="1167" priority="80" operator="greaterThan">
      <formula>0</formula>
    </cfRule>
  </conditionalFormatting>
  <conditionalFormatting sqref="L60">
    <cfRule type="cellIs" dxfId="1166" priority="79" operator="greaterThan">
      <formula>0</formula>
    </cfRule>
  </conditionalFormatting>
  <conditionalFormatting sqref="L62">
    <cfRule type="cellIs" dxfId="1165" priority="78" operator="greaterThan">
      <formula>0</formula>
    </cfRule>
  </conditionalFormatting>
  <conditionalFormatting sqref="L64">
    <cfRule type="cellIs" dxfId="1164" priority="77" operator="greaterThan">
      <formula>0</formula>
    </cfRule>
  </conditionalFormatting>
  <conditionalFormatting sqref="L66">
    <cfRule type="cellIs" dxfId="1163" priority="76" operator="greaterThan">
      <formula>0</formula>
    </cfRule>
  </conditionalFormatting>
  <conditionalFormatting sqref="L68">
    <cfRule type="cellIs" dxfId="1162" priority="75" operator="greaterThan">
      <formula>0</formula>
    </cfRule>
  </conditionalFormatting>
  <conditionalFormatting sqref="L70">
    <cfRule type="cellIs" dxfId="1161" priority="74" operator="greaterThan">
      <formula>0</formula>
    </cfRule>
  </conditionalFormatting>
  <conditionalFormatting sqref="L72">
    <cfRule type="cellIs" dxfId="1160" priority="73" operator="greaterThan">
      <formula>0</formula>
    </cfRule>
  </conditionalFormatting>
  <conditionalFormatting sqref="L74">
    <cfRule type="cellIs" dxfId="1159" priority="72" operator="greaterThan">
      <formula>0</formula>
    </cfRule>
  </conditionalFormatting>
  <conditionalFormatting sqref="L76">
    <cfRule type="cellIs" dxfId="1158" priority="71" operator="greaterThan">
      <formula>0</formula>
    </cfRule>
  </conditionalFormatting>
  <conditionalFormatting sqref="N46">
    <cfRule type="cellIs" dxfId="1157" priority="70" operator="greaterThan">
      <formula>0</formula>
    </cfRule>
  </conditionalFormatting>
  <conditionalFormatting sqref="N48">
    <cfRule type="cellIs" dxfId="1156" priority="69" operator="greaterThan">
      <formula>0</formula>
    </cfRule>
  </conditionalFormatting>
  <conditionalFormatting sqref="N50">
    <cfRule type="cellIs" dxfId="1155" priority="68" operator="greaterThan">
      <formula>0</formula>
    </cfRule>
  </conditionalFormatting>
  <conditionalFormatting sqref="N52">
    <cfRule type="cellIs" dxfId="1154" priority="67" operator="greaterThan">
      <formula>0</formula>
    </cfRule>
  </conditionalFormatting>
  <conditionalFormatting sqref="N54">
    <cfRule type="cellIs" dxfId="1153" priority="66" operator="greaterThan">
      <formula>0</formula>
    </cfRule>
  </conditionalFormatting>
  <conditionalFormatting sqref="N56">
    <cfRule type="cellIs" dxfId="1152" priority="65" operator="greaterThan">
      <formula>0</formula>
    </cfRule>
  </conditionalFormatting>
  <conditionalFormatting sqref="N58">
    <cfRule type="cellIs" dxfId="1151" priority="64" operator="greaterThan">
      <formula>0</formula>
    </cfRule>
  </conditionalFormatting>
  <conditionalFormatting sqref="N60">
    <cfRule type="cellIs" dxfId="1150" priority="63" operator="greaterThan">
      <formula>0</formula>
    </cfRule>
  </conditionalFormatting>
  <conditionalFormatting sqref="N62">
    <cfRule type="cellIs" dxfId="1149" priority="62" operator="greaterThan">
      <formula>0</formula>
    </cfRule>
  </conditionalFormatting>
  <conditionalFormatting sqref="N64">
    <cfRule type="cellIs" dxfId="1148" priority="61" operator="greaterThan">
      <formula>0</formula>
    </cfRule>
  </conditionalFormatting>
  <conditionalFormatting sqref="N66">
    <cfRule type="cellIs" dxfId="1147" priority="60" operator="greaterThan">
      <formula>0</formula>
    </cfRule>
  </conditionalFormatting>
  <conditionalFormatting sqref="N68">
    <cfRule type="cellIs" dxfId="1146" priority="59" operator="greaterThan">
      <formula>0</formula>
    </cfRule>
  </conditionalFormatting>
  <conditionalFormatting sqref="N70">
    <cfRule type="cellIs" dxfId="1145" priority="58" operator="greaterThan">
      <formula>0</formula>
    </cfRule>
  </conditionalFormatting>
  <conditionalFormatting sqref="N72">
    <cfRule type="cellIs" dxfId="1144" priority="57" operator="greaterThan">
      <formula>0</formula>
    </cfRule>
  </conditionalFormatting>
  <conditionalFormatting sqref="N74">
    <cfRule type="cellIs" dxfId="1143" priority="56" operator="greaterThan">
      <formula>0</formula>
    </cfRule>
  </conditionalFormatting>
  <conditionalFormatting sqref="N76">
    <cfRule type="cellIs" dxfId="1142" priority="55" operator="greaterThan">
      <formula>0</formula>
    </cfRule>
  </conditionalFormatting>
  <conditionalFormatting sqref="P46">
    <cfRule type="cellIs" dxfId="1141" priority="54" operator="greaterThan">
      <formula>0</formula>
    </cfRule>
  </conditionalFormatting>
  <conditionalFormatting sqref="P48">
    <cfRule type="cellIs" dxfId="1140" priority="53" operator="greaterThan">
      <formula>0</formula>
    </cfRule>
  </conditionalFormatting>
  <conditionalFormatting sqref="P50">
    <cfRule type="cellIs" dxfId="1139" priority="52" operator="greaterThan">
      <formula>0</formula>
    </cfRule>
  </conditionalFormatting>
  <conditionalFormatting sqref="P52">
    <cfRule type="cellIs" dxfId="1138" priority="51" operator="greaterThan">
      <formula>0</formula>
    </cfRule>
  </conditionalFormatting>
  <conditionalFormatting sqref="P54">
    <cfRule type="cellIs" dxfId="1137" priority="50" operator="greaterThan">
      <formula>0</formula>
    </cfRule>
  </conditionalFormatting>
  <conditionalFormatting sqref="P56">
    <cfRule type="cellIs" dxfId="1136" priority="49" operator="greaterThan">
      <formula>0</formula>
    </cfRule>
  </conditionalFormatting>
  <conditionalFormatting sqref="P58">
    <cfRule type="cellIs" dxfId="1135" priority="48" operator="greaterThan">
      <formula>0</formula>
    </cfRule>
  </conditionalFormatting>
  <conditionalFormatting sqref="P60">
    <cfRule type="cellIs" dxfId="1134" priority="47" operator="greaterThan">
      <formula>0</formula>
    </cfRule>
  </conditionalFormatting>
  <conditionalFormatting sqref="P62">
    <cfRule type="cellIs" dxfId="1133" priority="46" operator="greaterThan">
      <formula>0</formula>
    </cfRule>
  </conditionalFormatting>
  <conditionalFormatting sqref="P64">
    <cfRule type="cellIs" dxfId="1132" priority="45" operator="greaterThan">
      <formula>0</formula>
    </cfRule>
  </conditionalFormatting>
  <conditionalFormatting sqref="P66">
    <cfRule type="cellIs" dxfId="1131" priority="44" operator="greaterThan">
      <formula>0</formula>
    </cfRule>
  </conditionalFormatting>
  <conditionalFormatting sqref="P68">
    <cfRule type="cellIs" dxfId="1130" priority="43" operator="greaterThan">
      <formula>0</formula>
    </cfRule>
  </conditionalFormatting>
  <conditionalFormatting sqref="P70">
    <cfRule type="cellIs" dxfId="1129" priority="42" operator="greaterThan">
      <formula>0</formula>
    </cfRule>
  </conditionalFormatting>
  <conditionalFormatting sqref="P72">
    <cfRule type="cellIs" dxfId="1128" priority="41" operator="greaterThan">
      <formula>0</formula>
    </cfRule>
  </conditionalFormatting>
  <conditionalFormatting sqref="P74">
    <cfRule type="cellIs" dxfId="1127" priority="40" operator="greaterThan">
      <formula>0</formula>
    </cfRule>
  </conditionalFormatting>
  <conditionalFormatting sqref="P76">
    <cfRule type="cellIs" dxfId="1126" priority="39" operator="greaterThan">
      <formula>0</formula>
    </cfRule>
  </conditionalFormatting>
  <conditionalFormatting sqref="R46">
    <cfRule type="cellIs" dxfId="1125" priority="38" operator="greaterThan">
      <formula>0</formula>
    </cfRule>
  </conditionalFormatting>
  <conditionalFormatting sqref="R48">
    <cfRule type="cellIs" dxfId="1124" priority="37" operator="greaterThan">
      <formula>0</formula>
    </cfRule>
  </conditionalFormatting>
  <conditionalFormatting sqref="R50">
    <cfRule type="cellIs" dxfId="1123" priority="36" operator="greaterThan">
      <formula>0</formula>
    </cfRule>
  </conditionalFormatting>
  <conditionalFormatting sqref="R52">
    <cfRule type="cellIs" dxfId="1122" priority="35" operator="greaterThan">
      <formula>0</formula>
    </cfRule>
  </conditionalFormatting>
  <conditionalFormatting sqref="R54">
    <cfRule type="cellIs" dxfId="1121" priority="34" operator="greaterThan">
      <formula>0</formula>
    </cfRule>
  </conditionalFormatting>
  <conditionalFormatting sqref="R56">
    <cfRule type="cellIs" dxfId="1120" priority="33" operator="greaterThan">
      <formula>0</formula>
    </cfRule>
  </conditionalFormatting>
  <conditionalFormatting sqref="R58">
    <cfRule type="cellIs" dxfId="1119" priority="32" operator="greaterThan">
      <formula>0</formula>
    </cfRule>
  </conditionalFormatting>
  <conditionalFormatting sqref="R60">
    <cfRule type="cellIs" dxfId="1118" priority="31" operator="greaterThan">
      <formula>0</formula>
    </cfRule>
  </conditionalFormatting>
  <conditionalFormatting sqref="R62">
    <cfRule type="cellIs" dxfId="1117" priority="30" operator="greaterThan">
      <formula>0</formula>
    </cfRule>
  </conditionalFormatting>
  <conditionalFormatting sqref="R64">
    <cfRule type="cellIs" dxfId="1116" priority="29" operator="greaterThan">
      <formula>0</formula>
    </cfRule>
  </conditionalFormatting>
  <conditionalFormatting sqref="R66">
    <cfRule type="cellIs" dxfId="1115" priority="28" operator="greaterThan">
      <formula>0</formula>
    </cfRule>
  </conditionalFormatting>
  <conditionalFormatting sqref="R68">
    <cfRule type="cellIs" dxfId="1114" priority="27" operator="greaterThan">
      <formula>0</formula>
    </cfRule>
  </conditionalFormatting>
  <conditionalFormatting sqref="R70">
    <cfRule type="cellIs" dxfId="1113" priority="26" operator="greaterThan">
      <formula>0</formula>
    </cfRule>
  </conditionalFormatting>
  <conditionalFormatting sqref="R72">
    <cfRule type="cellIs" dxfId="1112" priority="25" operator="greaterThan">
      <formula>0</formula>
    </cfRule>
  </conditionalFormatting>
  <conditionalFormatting sqref="R74">
    <cfRule type="cellIs" dxfId="1111" priority="24" operator="greaterThan">
      <formula>0</formula>
    </cfRule>
  </conditionalFormatting>
  <conditionalFormatting sqref="R76">
    <cfRule type="cellIs" dxfId="1110" priority="23" operator="greaterThan">
      <formula>0</formula>
    </cfRule>
  </conditionalFormatting>
  <conditionalFormatting sqref="T46">
    <cfRule type="cellIs" dxfId="1109" priority="22" operator="greaterThan">
      <formula>0</formula>
    </cfRule>
  </conditionalFormatting>
  <conditionalFormatting sqref="T48">
    <cfRule type="cellIs" dxfId="1108" priority="21" operator="greaterThan">
      <formula>0</formula>
    </cfRule>
  </conditionalFormatting>
  <conditionalFormatting sqref="T50">
    <cfRule type="cellIs" dxfId="1107" priority="20" operator="greaterThan">
      <formula>0</formula>
    </cfRule>
  </conditionalFormatting>
  <conditionalFormatting sqref="T52">
    <cfRule type="cellIs" dxfId="1106" priority="19" operator="greaterThan">
      <formula>0</formula>
    </cfRule>
  </conditionalFormatting>
  <conditionalFormatting sqref="T54">
    <cfRule type="cellIs" dxfId="1105" priority="18" operator="greaterThan">
      <formula>0</formula>
    </cfRule>
  </conditionalFormatting>
  <conditionalFormatting sqref="T56">
    <cfRule type="cellIs" dxfId="1104" priority="17" operator="greaterThan">
      <formula>0</formula>
    </cfRule>
  </conditionalFormatting>
  <conditionalFormatting sqref="T58">
    <cfRule type="cellIs" dxfId="1103" priority="16" operator="greaterThan">
      <formula>0</formula>
    </cfRule>
  </conditionalFormatting>
  <conditionalFormatting sqref="T60">
    <cfRule type="cellIs" dxfId="1102" priority="15" operator="greaterThan">
      <formula>0</formula>
    </cfRule>
  </conditionalFormatting>
  <conditionalFormatting sqref="T62">
    <cfRule type="cellIs" dxfId="1101" priority="14" operator="greaterThan">
      <formula>0</formula>
    </cfRule>
  </conditionalFormatting>
  <conditionalFormatting sqref="T64">
    <cfRule type="cellIs" dxfId="1100" priority="13" operator="greaterThan">
      <formula>0</formula>
    </cfRule>
  </conditionalFormatting>
  <conditionalFormatting sqref="T66">
    <cfRule type="cellIs" dxfId="1099" priority="12" operator="greaterThan">
      <formula>0</formula>
    </cfRule>
  </conditionalFormatting>
  <conditionalFormatting sqref="T68">
    <cfRule type="cellIs" dxfId="1098" priority="11" operator="greaterThan">
      <formula>0</formula>
    </cfRule>
  </conditionalFormatting>
  <conditionalFormatting sqref="T70">
    <cfRule type="cellIs" dxfId="1097" priority="10" operator="greaterThan">
      <formula>0</formula>
    </cfRule>
  </conditionalFormatting>
  <conditionalFormatting sqref="T72">
    <cfRule type="cellIs" dxfId="1096" priority="9" operator="greaterThan">
      <formula>0</formula>
    </cfRule>
  </conditionalFormatting>
  <conditionalFormatting sqref="T74">
    <cfRule type="cellIs" dxfId="1095" priority="8" operator="greaterThan">
      <formula>0</formula>
    </cfRule>
  </conditionalFormatting>
  <conditionalFormatting sqref="T76">
    <cfRule type="cellIs" dxfId="1094" priority="7" operator="greaterThan">
      <formula>0</formula>
    </cfRule>
  </conditionalFormatting>
  <conditionalFormatting sqref="V7">
    <cfRule type="cellIs" dxfId="1093" priority="91" operator="equal">
      <formula>"SI"</formula>
    </cfRule>
  </conditionalFormatting>
  <conditionalFormatting sqref="V5">
    <cfRule type="expression" dxfId="1092" priority="1">
      <formula>$BD$153="Field Sales Installer (NFS)"</formula>
    </cfRule>
  </conditionalFormatting>
  <dataValidations count="2">
    <dataValidation type="whole" allowBlank="1" showInputMessage="1" showErrorMessage="1" sqref="L88:N88" xr:uid="{C25C0A00-1B6F-4333-AC56-FCF14C9144A1}">
      <formula1>0</formula1>
      <formula2>9999</formula2>
    </dataValidation>
    <dataValidation type="list" allowBlank="1" showInputMessage="1" showErrorMessage="1" sqref="V7" xr:uid="{2C3C1560-E6D1-41FE-BCFB-3408A515CDEF}">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A2364C0-94E4-46F2-9748-075B7FC2AD2C}">
          <x14:formula1>
            <xm:f>ValoresBonus!$P$3:$P$6</xm:f>
          </x14:formula1>
          <xm:sqref>V5</xm:sqref>
        </x14:dataValidation>
        <x14:dataValidation type="list" allowBlank="1" showInputMessage="1" showErrorMessage="1" xr:uid="{BF0AFB23-45D2-4B63-98D7-78C07DAD7D27}">
          <x14:formula1>
            <xm:f>ListaDespelgable!$C$15:$C$316</xm:f>
          </x14:formula1>
          <xm:sqref>C5:I5</xm:sqref>
        </x14:dataValidation>
        <x14:dataValidation type="list" showInputMessage="1" showErrorMessage="1" promptTitle="SOLO VENTAS APROBADAS" prompt=" " xr:uid="{C21EA506-9758-4D7D-9A40-C7BBA8471CB1}">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D77C9-AE4D-43E4-BD9C-AB78D4E86274}">
  <sheetPr codeName="Hoja19">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Inicio!$C$10&amp;Inicio!$C$15&amp;'14'!$B$1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091" priority="6">
      <formula>$C$5="FSR NUEVO"</formula>
    </cfRule>
  </conditionalFormatting>
  <conditionalFormatting sqref="L10 N10">
    <cfRule type="expression" dxfId="1090" priority="5">
      <formula>$L$8="PRIMER TRAMO"</formula>
    </cfRule>
  </conditionalFormatting>
  <conditionalFormatting sqref="L12:L22 N12:N22 P12:P22 R12:R22 T12:T22">
    <cfRule type="cellIs" dxfId="1089" priority="90" operator="greaterThan">
      <formula>0</formula>
    </cfRule>
  </conditionalFormatting>
  <conditionalFormatting sqref="L24 N24">
    <cfRule type="expression" dxfId="1088" priority="4">
      <formula>$L$8="PRIMER TRAMO"</formula>
    </cfRule>
  </conditionalFormatting>
  <conditionalFormatting sqref="L26:L36 N26:N36 P26:P36 R26:R36 T26:T36">
    <cfRule type="cellIs" dxfId="1087" priority="89" operator="greaterThan">
      <formula>0</formula>
    </cfRule>
  </conditionalFormatting>
  <conditionalFormatting sqref="L38 N38">
    <cfRule type="expression" dxfId="1086" priority="3">
      <formula>$L$8="PRIMER TRAMO"</formula>
    </cfRule>
  </conditionalFormatting>
  <conditionalFormatting sqref="L40 N40 P40 R40 T40">
    <cfRule type="cellIs" dxfId="1085" priority="88" operator="greaterThan">
      <formula>0</formula>
    </cfRule>
  </conditionalFormatting>
  <conditionalFormatting sqref="L42 N42 P42 R42 T42">
    <cfRule type="cellIs" dxfId="1084" priority="87" operator="greaterThan">
      <formula>0</formula>
    </cfRule>
  </conditionalFormatting>
  <conditionalFormatting sqref="L44 N44">
    <cfRule type="expression" dxfId="1083" priority="2">
      <formula>$L$8="PRIMER TRAMO"</formula>
    </cfRule>
  </conditionalFormatting>
  <conditionalFormatting sqref="L46">
    <cfRule type="cellIs" dxfId="1082" priority="86" operator="greaterThan">
      <formula>0</formula>
    </cfRule>
  </conditionalFormatting>
  <conditionalFormatting sqref="L48">
    <cfRule type="cellIs" dxfId="1081" priority="85" operator="greaterThan">
      <formula>0</formula>
    </cfRule>
  </conditionalFormatting>
  <conditionalFormatting sqref="L50">
    <cfRule type="cellIs" dxfId="1080" priority="84" operator="greaterThan">
      <formula>0</formula>
    </cfRule>
  </conditionalFormatting>
  <conditionalFormatting sqref="L52">
    <cfRule type="cellIs" dxfId="1079" priority="83" operator="greaterThan">
      <formula>0</formula>
    </cfRule>
  </conditionalFormatting>
  <conditionalFormatting sqref="L54">
    <cfRule type="cellIs" dxfId="1078" priority="82" operator="greaterThan">
      <formula>0</formula>
    </cfRule>
  </conditionalFormatting>
  <conditionalFormatting sqref="L56">
    <cfRule type="cellIs" dxfId="1077" priority="81" operator="greaterThan">
      <formula>0</formula>
    </cfRule>
  </conditionalFormatting>
  <conditionalFormatting sqref="L58">
    <cfRule type="cellIs" dxfId="1076" priority="80" operator="greaterThan">
      <formula>0</formula>
    </cfRule>
  </conditionalFormatting>
  <conditionalFormatting sqref="L60">
    <cfRule type="cellIs" dxfId="1075" priority="79" operator="greaterThan">
      <formula>0</formula>
    </cfRule>
  </conditionalFormatting>
  <conditionalFormatting sqref="L62">
    <cfRule type="cellIs" dxfId="1074" priority="78" operator="greaterThan">
      <formula>0</formula>
    </cfRule>
  </conditionalFormatting>
  <conditionalFormatting sqref="L64">
    <cfRule type="cellIs" dxfId="1073" priority="77" operator="greaterThan">
      <formula>0</formula>
    </cfRule>
  </conditionalFormatting>
  <conditionalFormatting sqref="L66">
    <cfRule type="cellIs" dxfId="1072" priority="76" operator="greaterThan">
      <formula>0</formula>
    </cfRule>
  </conditionalFormatting>
  <conditionalFormatting sqref="L68">
    <cfRule type="cellIs" dxfId="1071" priority="75" operator="greaterThan">
      <formula>0</formula>
    </cfRule>
  </conditionalFormatting>
  <conditionalFormatting sqref="L70">
    <cfRule type="cellIs" dxfId="1070" priority="74" operator="greaterThan">
      <formula>0</formula>
    </cfRule>
  </conditionalFormatting>
  <conditionalFormatting sqref="L72">
    <cfRule type="cellIs" dxfId="1069" priority="73" operator="greaterThan">
      <formula>0</formula>
    </cfRule>
  </conditionalFormatting>
  <conditionalFormatting sqref="L74">
    <cfRule type="cellIs" dxfId="1068" priority="72" operator="greaterThan">
      <formula>0</formula>
    </cfRule>
  </conditionalFormatting>
  <conditionalFormatting sqref="L76">
    <cfRule type="cellIs" dxfId="1067" priority="71" operator="greaterThan">
      <formula>0</formula>
    </cfRule>
  </conditionalFormatting>
  <conditionalFormatting sqref="N46">
    <cfRule type="cellIs" dxfId="1066" priority="70" operator="greaterThan">
      <formula>0</formula>
    </cfRule>
  </conditionalFormatting>
  <conditionalFormatting sqref="N48">
    <cfRule type="cellIs" dxfId="1065" priority="69" operator="greaterThan">
      <formula>0</formula>
    </cfRule>
  </conditionalFormatting>
  <conditionalFormatting sqref="N50">
    <cfRule type="cellIs" dxfId="1064" priority="68" operator="greaterThan">
      <formula>0</formula>
    </cfRule>
  </conditionalFormatting>
  <conditionalFormatting sqref="N52">
    <cfRule type="cellIs" dxfId="1063" priority="67" operator="greaterThan">
      <formula>0</formula>
    </cfRule>
  </conditionalFormatting>
  <conditionalFormatting sqref="N54">
    <cfRule type="cellIs" dxfId="1062" priority="66" operator="greaterThan">
      <formula>0</formula>
    </cfRule>
  </conditionalFormatting>
  <conditionalFormatting sqref="N56">
    <cfRule type="cellIs" dxfId="1061" priority="65" operator="greaterThan">
      <formula>0</formula>
    </cfRule>
  </conditionalFormatting>
  <conditionalFormatting sqref="N58">
    <cfRule type="cellIs" dxfId="1060" priority="64" operator="greaterThan">
      <formula>0</formula>
    </cfRule>
  </conditionalFormatting>
  <conditionalFormatting sqref="N60">
    <cfRule type="cellIs" dxfId="1059" priority="63" operator="greaterThan">
      <formula>0</formula>
    </cfRule>
  </conditionalFormatting>
  <conditionalFormatting sqref="N62">
    <cfRule type="cellIs" dxfId="1058" priority="62" operator="greaterThan">
      <formula>0</formula>
    </cfRule>
  </conditionalFormatting>
  <conditionalFormatting sqref="N64">
    <cfRule type="cellIs" dxfId="1057" priority="61" operator="greaterThan">
      <formula>0</formula>
    </cfRule>
  </conditionalFormatting>
  <conditionalFormatting sqref="N66">
    <cfRule type="cellIs" dxfId="1056" priority="60" operator="greaterThan">
      <formula>0</formula>
    </cfRule>
  </conditionalFormatting>
  <conditionalFormatting sqref="N68">
    <cfRule type="cellIs" dxfId="1055" priority="59" operator="greaterThan">
      <formula>0</formula>
    </cfRule>
  </conditionalFormatting>
  <conditionalFormatting sqref="N70">
    <cfRule type="cellIs" dxfId="1054" priority="58" operator="greaterThan">
      <formula>0</formula>
    </cfRule>
  </conditionalFormatting>
  <conditionalFormatting sqref="N72">
    <cfRule type="cellIs" dxfId="1053" priority="57" operator="greaterThan">
      <formula>0</formula>
    </cfRule>
  </conditionalFormatting>
  <conditionalFormatting sqref="N74">
    <cfRule type="cellIs" dxfId="1052" priority="56" operator="greaterThan">
      <formula>0</formula>
    </cfRule>
  </conditionalFormatting>
  <conditionalFormatting sqref="N76">
    <cfRule type="cellIs" dxfId="1051" priority="55" operator="greaterThan">
      <formula>0</formula>
    </cfRule>
  </conditionalFormatting>
  <conditionalFormatting sqref="P46">
    <cfRule type="cellIs" dxfId="1050" priority="54" operator="greaterThan">
      <formula>0</formula>
    </cfRule>
  </conditionalFormatting>
  <conditionalFormatting sqref="P48">
    <cfRule type="cellIs" dxfId="1049" priority="53" operator="greaterThan">
      <formula>0</formula>
    </cfRule>
  </conditionalFormatting>
  <conditionalFormatting sqref="P50">
    <cfRule type="cellIs" dxfId="1048" priority="52" operator="greaterThan">
      <formula>0</formula>
    </cfRule>
  </conditionalFormatting>
  <conditionalFormatting sqref="P52">
    <cfRule type="cellIs" dxfId="1047" priority="51" operator="greaterThan">
      <formula>0</formula>
    </cfRule>
  </conditionalFormatting>
  <conditionalFormatting sqref="P54">
    <cfRule type="cellIs" dxfId="1046" priority="50" operator="greaterThan">
      <formula>0</formula>
    </cfRule>
  </conditionalFormatting>
  <conditionalFormatting sqref="P56">
    <cfRule type="cellIs" dxfId="1045" priority="49" operator="greaterThan">
      <formula>0</formula>
    </cfRule>
  </conditionalFormatting>
  <conditionalFormatting sqref="P58">
    <cfRule type="cellIs" dxfId="1044" priority="48" operator="greaterThan">
      <formula>0</formula>
    </cfRule>
  </conditionalFormatting>
  <conditionalFormatting sqref="P60">
    <cfRule type="cellIs" dxfId="1043" priority="47" operator="greaterThan">
      <formula>0</formula>
    </cfRule>
  </conditionalFormatting>
  <conditionalFormatting sqref="P62">
    <cfRule type="cellIs" dxfId="1042" priority="46" operator="greaterThan">
      <formula>0</formula>
    </cfRule>
  </conditionalFormatting>
  <conditionalFormatting sqref="P64">
    <cfRule type="cellIs" dxfId="1041" priority="45" operator="greaterThan">
      <formula>0</formula>
    </cfRule>
  </conditionalFormatting>
  <conditionalFormatting sqref="P66">
    <cfRule type="cellIs" dxfId="1040" priority="44" operator="greaterThan">
      <formula>0</formula>
    </cfRule>
  </conditionalFormatting>
  <conditionalFormatting sqref="P68">
    <cfRule type="cellIs" dxfId="1039" priority="43" operator="greaterThan">
      <formula>0</formula>
    </cfRule>
  </conditionalFormatting>
  <conditionalFormatting sqref="P70">
    <cfRule type="cellIs" dxfId="1038" priority="42" operator="greaterThan">
      <formula>0</formula>
    </cfRule>
  </conditionalFormatting>
  <conditionalFormatting sqref="P72">
    <cfRule type="cellIs" dxfId="1037" priority="41" operator="greaterThan">
      <formula>0</formula>
    </cfRule>
  </conditionalFormatting>
  <conditionalFormatting sqref="P74">
    <cfRule type="cellIs" dxfId="1036" priority="40" operator="greaterThan">
      <formula>0</formula>
    </cfRule>
  </conditionalFormatting>
  <conditionalFormatting sqref="P76">
    <cfRule type="cellIs" dxfId="1035" priority="39" operator="greaterThan">
      <formula>0</formula>
    </cfRule>
  </conditionalFormatting>
  <conditionalFormatting sqref="R46">
    <cfRule type="cellIs" dxfId="1034" priority="38" operator="greaterThan">
      <formula>0</formula>
    </cfRule>
  </conditionalFormatting>
  <conditionalFormatting sqref="R48">
    <cfRule type="cellIs" dxfId="1033" priority="37" operator="greaterThan">
      <formula>0</formula>
    </cfRule>
  </conditionalFormatting>
  <conditionalFormatting sqref="R50">
    <cfRule type="cellIs" dxfId="1032" priority="36" operator="greaterThan">
      <formula>0</formula>
    </cfRule>
  </conditionalFormatting>
  <conditionalFormatting sqref="R52">
    <cfRule type="cellIs" dxfId="1031" priority="35" operator="greaterThan">
      <formula>0</formula>
    </cfRule>
  </conditionalFormatting>
  <conditionalFormatting sqref="R54">
    <cfRule type="cellIs" dxfId="1030" priority="34" operator="greaterThan">
      <formula>0</formula>
    </cfRule>
  </conditionalFormatting>
  <conditionalFormatting sqref="R56">
    <cfRule type="cellIs" dxfId="1029" priority="33" operator="greaterThan">
      <formula>0</formula>
    </cfRule>
  </conditionalFormatting>
  <conditionalFormatting sqref="R58">
    <cfRule type="cellIs" dxfId="1028" priority="32" operator="greaterThan">
      <formula>0</formula>
    </cfRule>
  </conditionalFormatting>
  <conditionalFormatting sqref="R60">
    <cfRule type="cellIs" dxfId="1027" priority="31" operator="greaterThan">
      <formula>0</formula>
    </cfRule>
  </conditionalFormatting>
  <conditionalFormatting sqref="R62">
    <cfRule type="cellIs" dxfId="1026" priority="30" operator="greaterThan">
      <formula>0</formula>
    </cfRule>
  </conditionalFormatting>
  <conditionalFormatting sqref="R64">
    <cfRule type="cellIs" dxfId="1025" priority="29" operator="greaterThan">
      <formula>0</formula>
    </cfRule>
  </conditionalFormatting>
  <conditionalFormatting sqref="R66">
    <cfRule type="cellIs" dxfId="1024" priority="28" operator="greaterThan">
      <formula>0</formula>
    </cfRule>
  </conditionalFormatting>
  <conditionalFormatting sqref="R68">
    <cfRule type="cellIs" dxfId="1023" priority="27" operator="greaterThan">
      <formula>0</formula>
    </cfRule>
  </conditionalFormatting>
  <conditionalFormatting sqref="R70">
    <cfRule type="cellIs" dxfId="1022" priority="26" operator="greaterThan">
      <formula>0</formula>
    </cfRule>
  </conditionalFormatting>
  <conditionalFormatting sqref="R72">
    <cfRule type="cellIs" dxfId="1021" priority="25" operator="greaterThan">
      <formula>0</formula>
    </cfRule>
  </conditionalFormatting>
  <conditionalFormatting sqref="R74">
    <cfRule type="cellIs" dxfId="1020" priority="24" operator="greaterThan">
      <formula>0</formula>
    </cfRule>
  </conditionalFormatting>
  <conditionalFormatting sqref="R76">
    <cfRule type="cellIs" dxfId="1019" priority="23" operator="greaterThan">
      <formula>0</formula>
    </cfRule>
  </conditionalFormatting>
  <conditionalFormatting sqref="T46">
    <cfRule type="cellIs" dxfId="1018" priority="22" operator="greaterThan">
      <formula>0</formula>
    </cfRule>
  </conditionalFormatting>
  <conditionalFormatting sqref="T48">
    <cfRule type="cellIs" dxfId="1017" priority="21" operator="greaterThan">
      <formula>0</formula>
    </cfRule>
  </conditionalFormatting>
  <conditionalFormatting sqref="T50">
    <cfRule type="cellIs" dxfId="1016" priority="20" operator="greaterThan">
      <formula>0</formula>
    </cfRule>
  </conditionalFormatting>
  <conditionalFormatting sqref="T52">
    <cfRule type="cellIs" dxfId="1015" priority="19" operator="greaterThan">
      <formula>0</formula>
    </cfRule>
  </conditionalFormatting>
  <conditionalFormatting sqref="T54">
    <cfRule type="cellIs" dxfId="1014" priority="18" operator="greaterThan">
      <formula>0</formula>
    </cfRule>
  </conditionalFormatting>
  <conditionalFormatting sqref="T56">
    <cfRule type="cellIs" dxfId="1013" priority="17" operator="greaterThan">
      <formula>0</formula>
    </cfRule>
  </conditionalFormatting>
  <conditionalFormatting sqref="T58">
    <cfRule type="cellIs" dxfId="1012" priority="16" operator="greaterThan">
      <formula>0</formula>
    </cfRule>
  </conditionalFormatting>
  <conditionalFormatting sqref="T60">
    <cfRule type="cellIs" dxfId="1011" priority="15" operator="greaterThan">
      <formula>0</formula>
    </cfRule>
  </conditionalFormatting>
  <conditionalFormatting sqref="T62">
    <cfRule type="cellIs" dxfId="1010" priority="14" operator="greaterThan">
      <formula>0</formula>
    </cfRule>
  </conditionalFormatting>
  <conditionalFormatting sqref="T64">
    <cfRule type="cellIs" dxfId="1009" priority="13" operator="greaterThan">
      <formula>0</formula>
    </cfRule>
  </conditionalFormatting>
  <conditionalFormatting sqref="T66">
    <cfRule type="cellIs" dxfId="1008" priority="12" operator="greaterThan">
      <formula>0</formula>
    </cfRule>
  </conditionalFormatting>
  <conditionalFormatting sqref="T68">
    <cfRule type="cellIs" dxfId="1007" priority="11" operator="greaterThan">
      <formula>0</formula>
    </cfRule>
  </conditionalFormatting>
  <conditionalFormatting sqref="T70">
    <cfRule type="cellIs" dxfId="1006" priority="10" operator="greaterThan">
      <formula>0</formula>
    </cfRule>
  </conditionalFormatting>
  <conditionalFormatting sqref="T72">
    <cfRule type="cellIs" dxfId="1005" priority="9" operator="greaterThan">
      <formula>0</formula>
    </cfRule>
  </conditionalFormatting>
  <conditionalFormatting sqref="T74">
    <cfRule type="cellIs" dxfId="1004" priority="8" operator="greaterThan">
      <formula>0</formula>
    </cfRule>
  </conditionalFormatting>
  <conditionalFormatting sqref="T76">
    <cfRule type="cellIs" dxfId="1003" priority="7" operator="greaterThan">
      <formula>0</formula>
    </cfRule>
  </conditionalFormatting>
  <conditionalFormatting sqref="V7">
    <cfRule type="cellIs" dxfId="1002" priority="91" operator="equal">
      <formula>"SI"</formula>
    </cfRule>
  </conditionalFormatting>
  <conditionalFormatting sqref="V5">
    <cfRule type="expression" dxfId="1001" priority="1">
      <formula>$BD$153="Field Sales Installer (NFS)"</formula>
    </cfRule>
  </conditionalFormatting>
  <dataValidations count="2">
    <dataValidation type="whole" allowBlank="1" showInputMessage="1" showErrorMessage="1" sqref="L88:N88" xr:uid="{600766C9-30C1-4968-97B2-0B1ABEE6B1B1}">
      <formula1>0</formula1>
      <formula2>9999</formula2>
    </dataValidation>
    <dataValidation type="list" allowBlank="1" showInputMessage="1" showErrorMessage="1" sqref="V7" xr:uid="{B8FC5560-034C-433C-8185-AEF02C24E814}">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50DD296-4295-4BBF-9FCF-6C42C6D3776B}">
          <x14:formula1>
            <xm:f>ValoresBonus!$P$3:$P$6</xm:f>
          </x14:formula1>
          <xm:sqref>V5</xm:sqref>
        </x14:dataValidation>
        <x14:dataValidation type="list" allowBlank="1" showInputMessage="1" showErrorMessage="1" xr:uid="{18CF6DD0-C8B5-4EB0-A199-1BD5C04D00B9}">
          <x14:formula1>
            <xm:f>ListaDespelgable!$C$15:$C$316</xm:f>
          </x14:formula1>
          <xm:sqref>C5:I5</xm:sqref>
        </x14:dataValidation>
        <x14:dataValidation type="list" showInputMessage="1" showErrorMessage="1" promptTitle="SOLO VENTAS APROBADAS" prompt=" " xr:uid="{57267FD0-1BC4-4CEB-BB7C-9A5394B15B59}">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B2DC7-AF5E-4957-8F39-1B010429CFFB}">
  <sheetPr codeName="Hoja20">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Inicio!$C$10&amp;Inicio!$C$15&amp;'15'!$B$1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000" priority="6">
      <formula>$C$5="FSR NUEVO"</formula>
    </cfRule>
  </conditionalFormatting>
  <conditionalFormatting sqref="L10 N10">
    <cfRule type="expression" dxfId="999" priority="5">
      <formula>$L$8="PRIMER TRAMO"</formula>
    </cfRule>
  </conditionalFormatting>
  <conditionalFormatting sqref="L12:L22 N12:N22 P12:P22 R12:R22 T12:T22">
    <cfRule type="cellIs" dxfId="998" priority="90" operator="greaterThan">
      <formula>0</formula>
    </cfRule>
  </conditionalFormatting>
  <conditionalFormatting sqref="L24 N24">
    <cfRule type="expression" dxfId="997" priority="4">
      <formula>$L$8="PRIMER TRAMO"</formula>
    </cfRule>
  </conditionalFormatting>
  <conditionalFormatting sqref="L26:L36 N26:N36 P26:P36 R26:R36 T26:T36">
    <cfRule type="cellIs" dxfId="996" priority="89" operator="greaterThan">
      <formula>0</formula>
    </cfRule>
  </conditionalFormatting>
  <conditionalFormatting sqref="L38 N38">
    <cfRule type="expression" dxfId="995" priority="3">
      <formula>$L$8="PRIMER TRAMO"</formula>
    </cfRule>
  </conditionalFormatting>
  <conditionalFormatting sqref="L40 N40 P40 R40 T40">
    <cfRule type="cellIs" dxfId="994" priority="88" operator="greaterThan">
      <formula>0</formula>
    </cfRule>
  </conditionalFormatting>
  <conditionalFormatting sqref="L42 N42 P42 R42 T42">
    <cfRule type="cellIs" dxfId="993" priority="87" operator="greaterThan">
      <formula>0</formula>
    </cfRule>
  </conditionalFormatting>
  <conditionalFormatting sqref="L44 N44">
    <cfRule type="expression" dxfId="992" priority="2">
      <formula>$L$8="PRIMER TRAMO"</formula>
    </cfRule>
  </conditionalFormatting>
  <conditionalFormatting sqref="L46">
    <cfRule type="cellIs" dxfId="991" priority="86" operator="greaterThan">
      <formula>0</formula>
    </cfRule>
  </conditionalFormatting>
  <conditionalFormatting sqref="L48">
    <cfRule type="cellIs" dxfId="990" priority="85" operator="greaterThan">
      <formula>0</formula>
    </cfRule>
  </conditionalFormatting>
  <conditionalFormatting sqref="L50">
    <cfRule type="cellIs" dxfId="989" priority="84" operator="greaterThan">
      <formula>0</formula>
    </cfRule>
  </conditionalFormatting>
  <conditionalFormatting sqref="L52">
    <cfRule type="cellIs" dxfId="988" priority="83" operator="greaterThan">
      <formula>0</formula>
    </cfRule>
  </conditionalFormatting>
  <conditionalFormatting sqref="L54">
    <cfRule type="cellIs" dxfId="987" priority="82" operator="greaterThan">
      <formula>0</formula>
    </cfRule>
  </conditionalFormatting>
  <conditionalFormatting sqref="L56">
    <cfRule type="cellIs" dxfId="986" priority="81" operator="greaterThan">
      <formula>0</formula>
    </cfRule>
  </conditionalFormatting>
  <conditionalFormatting sqref="L58">
    <cfRule type="cellIs" dxfId="985" priority="80" operator="greaterThan">
      <formula>0</formula>
    </cfRule>
  </conditionalFormatting>
  <conditionalFormatting sqref="L60">
    <cfRule type="cellIs" dxfId="984" priority="79" operator="greaterThan">
      <formula>0</formula>
    </cfRule>
  </conditionalFormatting>
  <conditionalFormatting sqref="L62">
    <cfRule type="cellIs" dxfId="983" priority="78" operator="greaterThan">
      <formula>0</formula>
    </cfRule>
  </conditionalFormatting>
  <conditionalFormatting sqref="L64">
    <cfRule type="cellIs" dxfId="982" priority="77" operator="greaterThan">
      <formula>0</formula>
    </cfRule>
  </conditionalFormatting>
  <conditionalFormatting sqref="L66">
    <cfRule type="cellIs" dxfId="981" priority="76" operator="greaterThan">
      <formula>0</formula>
    </cfRule>
  </conditionalFormatting>
  <conditionalFormatting sqref="L68">
    <cfRule type="cellIs" dxfId="980" priority="75" operator="greaterThan">
      <formula>0</formula>
    </cfRule>
  </conditionalFormatting>
  <conditionalFormatting sqref="L70">
    <cfRule type="cellIs" dxfId="979" priority="74" operator="greaterThan">
      <formula>0</formula>
    </cfRule>
  </conditionalFormatting>
  <conditionalFormatting sqref="L72">
    <cfRule type="cellIs" dxfId="978" priority="73" operator="greaterThan">
      <formula>0</formula>
    </cfRule>
  </conditionalFormatting>
  <conditionalFormatting sqref="L74">
    <cfRule type="cellIs" dxfId="977" priority="72" operator="greaterThan">
      <formula>0</formula>
    </cfRule>
  </conditionalFormatting>
  <conditionalFormatting sqref="L76">
    <cfRule type="cellIs" dxfId="976" priority="71" operator="greaterThan">
      <formula>0</formula>
    </cfRule>
  </conditionalFormatting>
  <conditionalFormatting sqref="N46">
    <cfRule type="cellIs" dxfId="975" priority="70" operator="greaterThan">
      <formula>0</formula>
    </cfRule>
  </conditionalFormatting>
  <conditionalFormatting sqref="N48">
    <cfRule type="cellIs" dxfId="974" priority="69" operator="greaterThan">
      <formula>0</formula>
    </cfRule>
  </conditionalFormatting>
  <conditionalFormatting sqref="N50">
    <cfRule type="cellIs" dxfId="973" priority="68" operator="greaterThan">
      <formula>0</formula>
    </cfRule>
  </conditionalFormatting>
  <conditionalFormatting sqref="N52">
    <cfRule type="cellIs" dxfId="972" priority="67" operator="greaterThan">
      <formula>0</formula>
    </cfRule>
  </conditionalFormatting>
  <conditionalFormatting sqref="N54">
    <cfRule type="cellIs" dxfId="971" priority="66" operator="greaterThan">
      <formula>0</formula>
    </cfRule>
  </conditionalFormatting>
  <conditionalFormatting sqref="N56">
    <cfRule type="cellIs" dxfId="970" priority="65" operator="greaterThan">
      <formula>0</formula>
    </cfRule>
  </conditionalFormatting>
  <conditionalFormatting sqref="N58">
    <cfRule type="cellIs" dxfId="969" priority="64" operator="greaterThan">
      <formula>0</formula>
    </cfRule>
  </conditionalFormatting>
  <conditionalFormatting sqref="N60">
    <cfRule type="cellIs" dxfId="968" priority="63" operator="greaterThan">
      <formula>0</formula>
    </cfRule>
  </conditionalFormatting>
  <conditionalFormatting sqref="N62">
    <cfRule type="cellIs" dxfId="967" priority="62" operator="greaterThan">
      <formula>0</formula>
    </cfRule>
  </conditionalFormatting>
  <conditionalFormatting sqref="N64">
    <cfRule type="cellIs" dxfId="966" priority="61" operator="greaterThan">
      <formula>0</formula>
    </cfRule>
  </conditionalFormatting>
  <conditionalFormatting sqref="N66">
    <cfRule type="cellIs" dxfId="965" priority="60" operator="greaterThan">
      <formula>0</formula>
    </cfRule>
  </conditionalFormatting>
  <conditionalFormatting sqref="N68">
    <cfRule type="cellIs" dxfId="964" priority="59" operator="greaterThan">
      <formula>0</formula>
    </cfRule>
  </conditionalFormatting>
  <conditionalFormatting sqref="N70">
    <cfRule type="cellIs" dxfId="963" priority="58" operator="greaterThan">
      <formula>0</formula>
    </cfRule>
  </conditionalFormatting>
  <conditionalFormatting sqref="N72">
    <cfRule type="cellIs" dxfId="962" priority="57" operator="greaterThan">
      <formula>0</formula>
    </cfRule>
  </conditionalFormatting>
  <conditionalFormatting sqref="N74">
    <cfRule type="cellIs" dxfId="961" priority="56" operator="greaterThan">
      <formula>0</formula>
    </cfRule>
  </conditionalFormatting>
  <conditionalFormatting sqref="N76">
    <cfRule type="cellIs" dxfId="960" priority="55" operator="greaterThan">
      <formula>0</formula>
    </cfRule>
  </conditionalFormatting>
  <conditionalFormatting sqref="P46">
    <cfRule type="cellIs" dxfId="959" priority="54" operator="greaterThan">
      <formula>0</formula>
    </cfRule>
  </conditionalFormatting>
  <conditionalFormatting sqref="P48">
    <cfRule type="cellIs" dxfId="958" priority="53" operator="greaterThan">
      <formula>0</formula>
    </cfRule>
  </conditionalFormatting>
  <conditionalFormatting sqref="P50">
    <cfRule type="cellIs" dxfId="957" priority="52" operator="greaterThan">
      <formula>0</formula>
    </cfRule>
  </conditionalFormatting>
  <conditionalFormatting sqref="P52">
    <cfRule type="cellIs" dxfId="956" priority="51" operator="greaterThan">
      <formula>0</formula>
    </cfRule>
  </conditionalFormatting>
  <conditionalFormatting sqref="P54">
    <cfRule type="cellIs" dxfId="955" priority="50" operator="greaterThan">
      <formula>0</formula>
    </cfRule>
  </conditionalFormatting>
  <conditionalFormatting sqref="P56">
    <cfRule type="cellIs" dxfId="954" priority="49" operator="greaterThan">
      <formula>0</formula>
    </cfRule>
  </conditionalFormatting>
  <conditionalFormatting sqref="P58">
    <cfRule type="cellIs" dxfId="953" priority="48" operator="greaterThan">
      <formula>0</formula>
    </cfRule>
  </conditionalFormatting>
  <conditionalFormatting sqref="P60">
    <cfRule type="cellIs" dxfId="952" priority="47" operator="greaterThan">
      <formula>0</formula>
    </cfRule>
  </conditionalFormatting>
  <conditionalFormatting sqref="P62">
    <cfRule type="cellIs" dxfId="951" priority="46" operator="greaterThan">
      <formula>0</formula>
    </cfRule>
  </conditionalFormatting>
  <conditionalFormatting sqref="P64">
    <cfRule type="cellIs" dxfId="950" priority="45" operator="greaterThan">
      <formula>0</formula>
    </cfRule>
  </conditionalFormatting>
  <conditionalFormatting sqref="P66">
    <cfRule type="cellIs" dxfId="949" priority="44" operator="greaterThan">
      <formula>0</formula>
    </cfRule>
  </conditionalFormatting>
  <conditionalFormatting sqref="P68">
    <cfRule type="cellIs" dxfId="948" priority="43" operator="greaterThan">
      <formula>0</formula>
    </cfRule>
  </conditionalFormatting>
  <conditionalFormatting sqref="P70">
    <cfRule type="cellIs" dxfId="947" priority="42" operator="greaterThan">
      <formula>0</formula>
    </cfRule>
  </conditionalFormatting>
  <conditionalFormatting sqref="P72">
    <cfRule type="cellIs" dxfId="946" priority="41" operator="greaterThan">
      <formula>0</formula>
    </cfRule>
  </conditionalFormatting>
  <conditionalFormatting sqref="P74">
    <cfRule type="cellIs" dxfId="945" priority="40" operator="greaterThan">
      <formula>0</formula>
    </cfRule>
  </conditionalFormatting>
  <conditionalFormatting sqref="P76">
    <cfRule type="cellIs" dxfId="944" priority="39" operator="greaterThan">
      <formula>0</formula>
    </cfRule>
  </conditionalFormatting>
  <conditionalFormatting sqref="R46">
    <cfRule type="cellIs" dxfId="943" priority="38" operator="greaterThan">
      <formula>0</formula>
    </cfRule>
  </conditionalFormatting>
  <conditionalFormatting sqref="R48">
    <cfRule type="cellIs" dxfId="942" priority="37" operator="greaterThan">
      <formula>0</formula>
    </cfRule>
  </conditionalFormatting>
  <conditionalFormatting sqref="R50">
    <cfRule type="cellIs" dxfId="941" priority="36" operator="greaterThan">
      <formula>0</formula>
    </cfRule>
  </conditionalFormatting>
  <conditionalFormatting sqref="R52">
    <cfRule type="cellIs" dxfId="940" priority="35" operator="greaterThan">
      <formula>0</formula>
    </cfRule>
  </conditionalFormatting>
  <conditionalFormatting sqref="R54">
    <cfRule type="cellIs" dxfId="939" priority="34" operator="greaterThan">
      <formula>0</formula>
    </cfRule>
  </conditionalFormatting>
  <conditionalFormatting sqref="R56">
    <cfRule type="cellIs" dxfId="938" priority="33" operator="greaterThan">
      <formula>0</formula>
    </cfRule>
  </conditionalFormatting>
  <conditionalFormatting sqref="R58">
    <cfRule type="cellIs" dxfId="937" priority="32" operator="greaterThan">
      <formula>0</formula>
    </cfRule>
  </conditionalFormatting>
  <conditionalFormatting sqref="R60">
    <cfRule type="cellIs" dxfId="936" priority="31" operator="greaterThan">
      <formula>0</formula>
    </cfRule>
  </conditionalFormatting>
  <conditionalFormatting sqref="R62">
    <cfRule type="cellIs" dxfId="935" priority="30" operator="greaterThan">
      <formula>0</formula>
    </cfRule>
  </conditionalFormatting>
  <conditionalFormatting sqref="R64">
    <cfRule type="cellIs" dxfId="934" priority="29" operator="greaterThan">
      <formula>0</formula>
    </cfRule>
  </conditionalFormatting>
  <conditionalFormatting sqref="R66">
    <cfRule type="cellIs" dxfId="933" priority="28" operator="greaterThan">
      <formula>0</formula>
    </cfRule>
  </conditionalFormatting>
  <conditionalFormatting sqref="R68">
    <cfRule type="cellIs" dxfId="932" priority="27" operator="greaterThan">
      <formula>0</formula>
    </cfRule>
  </conditionalFormatting>
  <conditionalFormatting sqref="R70">
    <cfRule type="cellIs" dxfId="931" priority="26" operator="greaterThan">
      <formula>0</formula>
    </cfRule>
  </conditionalFormatting>
  <conditionalFormatting sqref="R72">
    <cfRule type="cellIs" dxfId="930" priority="25" operator="greaterThan">
      <formula>0</formula>
    </cfRule>
  </conditionalFormatting>
  <conditionalFormatting sqref="R74">
    <cfRule type="cellIs" dxfId="929" priority="24" operator="greaterThan">
      <formula>0</formula>
    </cfRule>
  </conditionalFormatting>
  <conditionalFormatting sqref="R76">
    <cfRule type="cellIs" dxfId="928" priority="23" operator="greaterThan">
      <formula>0</formula>
    </cfRule>
  </conditionalFormatting>
  <conditionalFormatting sqref="T46">
    <cfRule type="cellIs" dxfId="927" priority="22" operator="greaterThan">
      <formula>0</formula>
    </cfRule>
  </conditionalFormatting>
  <conditionalFormatting sqref="T48">
    <cfRule type="cellIs" dxfId="926" priority="21" operator="greaterThan">
      <formula>0</formula>
    </cfRule>
  </conditionalFormatting>
  <conditionalFormatting sqref="T50">
    <cfRule type="cellIs" dxfId="925" priority="20" operator="greaterThan">
      <formula>0</formula>
    </cfRule>
  </conditionalFormatting>
  <conditionalFormatting sqref="T52">
    <cfRule type="cellIs" dxfId="924" priority="19" operator="greaterThan">
      <formula>0</formula>
    </cfRule>
  </conditionalFormatting>
  <conditionalFormatting sqref="T54">
    <cfRule type="cellIs" dxfId="923" priority="18" operator="greaterThan">
      <formula>0</formula>
    </cfRule>
  </conditionalFormatting>
  <conditionalFormatting sqref="T56">
    <cfRule type="cellIs" dxfId="922" priority="17" operator="greaterThan">
      <formula>0</formula>
    </cfRule>
  </conditionalFormatting>
  <conditionalFormatting sqref="T58">
    <cfRule type="cellIs" dxfId="921" priority="16" operator="greaterThan">
      <formula>0</formula>
    </cfRule>
  </conditionalFormatting>
  <conditionalFormatting sqref="T60">
    <cfRule type="cellIs" dxfId="920" priority="15" operator="greaterThan">
      <formula>0</formula>
    </cfRule>
  </conditionalFormatting>
  <conditionalFormatting sqref="T62">
    <cfRule type="cellIs" dxfId="919" priority="14" operator="greaterThan">
      <formula>0</formula>
    </cfRule>
  </conditionalFormatting>
  <conditionalFormatting sqref="T64">
    <cfRule type="cellIs" dxfId="918" priority="13" operator="greaterThan">
      <formula>0</formula>
    </cfRule>
  </conditionalFormatting>
  <conditionalFormatting sqref="T66">
    <cfRule type="cellIs" dxfId="917" priority="12" operator="greaterThan">
      <formula>0</formula>
    </cfRule>
  </conditionalFormatting>
  <conditionalFormatting sqref="T68">
    <cfRule type="cellIs" dxfId="916" priority="11" operator="greaterThan">
      <formula>0</formula>
    </cfRule>
  </conditionalFormatting>
  <conditionalFormatting sqref="T70">
    <cfRule type="cellIs" dxfId="915" priority="10" operator="greaterThan">
      <formula>0</formula>
    </cfRule>
  </conditionalFormatting>
  <conditionalFormatting sqref="T72">
    <cfRule type="cellIs" dxfId="914" priority="9" operator="greaterThan">
      <formula>0</formula>
    </cfRule>
  </conditionalFormatting>
  <conditionalFormatting sqref="T74">
    <cfRule type="cellIs" dxfId="913" priority="8" operator="greaterThan">
      <formula>0</formula>
    </cfRule>
  </conditionalFormatting>
  <conditionalFormatting sqref="T76">
    <cfRule type="cellIs" dxfId="912" priority="7" operator="greaterThan">
      <formula>0</formula>
    </cfRule>
  </conditionalFormatting>
  <conditionalFormatting sqref="V7">
    <cfRule type="cellIs" dxfId="911" priority="91" operator="equal">
      <formula>"SI"</formula>
    </cfRule>
  </conditionalFormatting>
  <conditionalFormatting sqref="V5">
    <cfRule type="expression" dxfId="910" priority="1">
      <formula>$BD$153="Field Sales Installer (NFS)"</formula>
    </cfRule>
  </conditionalFormatting>
  <dataValidations count="2">
    <dataValidation type="whole" allowBlank="1" showInputMessage="1" showErrorMessage="1" sqref="L88:N88" xr:uid="{C2400FF2-8647-4E43-8D3A-913D80A6F5DC}">
      <formula1>0</formula1>
      <formula2>9999</formula2>
    </dataValidation>
    <dataValidation type="list" allowBlank="1" showInputMessage="1" showErrorMessage="1" sqref="V7" xr:uid="{FBEC3D0B-2D23-4162-8F74-BAA016D455B7}">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EBFF742-A901-4CEB-A957-614B126D8E4C}">
          <x14:formula1>
            <xm:f>ValoresBonus!$P$3:$P$6</xm:f>
          </x14:formula1>
          <xm:sqref>V5</xm:sqref>
        </x14:dataValidation>
        <x14:dataValidation type="list" allowBlank="1" showInputMessage="1" showErrorMessage="1" xr:uid="{ECECE6E7-B393-4C96-B0CA-03A22AE55A3F}">
          <x14:formula1>
            <xm:f>ListaDespelgable!$C$15:$C$316</xm:f>
          </x14:formula1>
          <xm:sqref>C5:I5</xm:sqref>
        </x14:dataValidation>
        <x14:dataValidation type="list" showInputMessage="1" showErrorMessage="1" promptTitle="SOLO VENTAS APROBADAS" prompt=" " xr:uid="{8A9B5263-97AF-4C01-AB73-A8C0A46C5E4B}">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27DB4D-D763-485B-B63E-5385375366CD}">
  <sheetPr codeName="Hoja21">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Inicio!$C$10&amp;Inicio!$C$15&amp;'16'!$B$1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909" priority="6">
      <formula>$C$5="FSR NUEVO"</formula>
    </cfRule>
  </conditionalFormatting>
  <conditionalFormatting sqref="L10 N10">
    <cfRule type="expression" dxfId="908" priority="5">
      <formula>$L$8="PRIMER TRAMO"</formula>
    </cfRule>
  </conditionalFormatting>
  <conditionalFormatting sqref="L12:L22 N12:N22 P12:P22 R12:R22 T12:T22">
    <cfRule type="cellIs" dxfId="907" priority="90" operator="greaterThan">
      <formula>0</formula>
    </cfRule>
  </conditionalFormatting>
  <conditionalFormatting sqref="L24 N24">
    <cfRule type="expression" dxfId="906" priority="4">
      <formula>$L$8="PRIMER TRAMO"</formula>
    </cfRule>
  </conditionalFormatting>
  <conditionalFormatting sqref="L26:L36 N26:N36 P26:P36 R26:R36 T26:T36">
    <cfRule type="cellIs" dxfId="905" priority="89" operator="greaterThan">
      <formula>0</formula>
    </cfRule>
  </conditionalFormatting>
  <conditionalFormatting sqref="L38 N38">
    <cfRule type="expression" dxfId="904" priority="3">
      <formula>$L$8="PRIMER TRAMO"</formula>
    </cfRule>
  </conditionalFormatting>
  <conditionalFormatting sqref="L40 N40 P40 R40 T40">
    <cfRule type="cellIs" dxfId="903" priority="88" operator="greaterThan">
      <formula>0</formula>
    </cfRule>
  </conditionalFormatting>
  <conditionalFormatting sqref="L42 N42 P42 R42 T42">
    <cfRule type="cellIs" dxfId="902" priority="87" operator="greaterThan">
      <formula>0</formula>
    </cfRule>
  </conditionalFormatting>
  <conditionalFormatting sqref="L44 N44">
    <cfRule type="expression" dxfId="901" priority="2">
      <formula>$L$8="PRIMER TRAMO"</formula>
    </cfRule>
  </conditionalFormatting>
  <conditionalFormatting sqref="L46">
    <cfRule type="cellIs" dxfId="900" priority="86" operator="greaterThan">
      <formula>0</formula>
    </cfRule>
  </conditionalFormatting>
  <conditionalFormatting sqref="L48">
    <cfRule type="cellIs" dxfId="899" priority="85" operator="greaterThan">
      <formula>0</formula>
    </cfRule>
  </conditionalFormatting>
  <conditionalFormatting sqref="L50">
    <cfRule type="cellIs" dxfId="898" priority="84" operator="greaterThan">
      <formula>0</formula>
    </cfRule>
  </conditionalFormatting>
  <conditionalFormatting sqref="L52">
    <cfRule type="cellIs" dxfId="897" priority="83" operator="greaterThan">
      <formula>0</formula>
    </cfRule>
  </conditionalFormatting>
  <conditionalFormatting sqref="L54">
    <cfRule type="cellIs" dxfId="896" priority="82" operator="greaterThan">
      <formula>0</formula>
    </cfRule>
  </conditionalFormatting>
  <conditionalFormatting sqref="L56">
    <cfRule type="cellIs" dxfId="895" priority="81" operator="greaterThan">
      <formula>0</formula>
    </cfRule>
  </conditionalFormatting>
  <conditionalFormatting sqref="L58">
    <cfRule type="cellIs" dxfId="894" priority="80" operator="greaterThan">
      <formula>0</formula>
    </cfRule>
  </conditionalFormatting>
  <conditionalFormatting sqref="L60">
    <cfRule type="cellIs" dxfId="893" priority="79" operator="greaterThan">
      <formula>0</formula>
    </cfRule>
  </conditionalFormatting>
  <conditionalFormatting sqref="L62">
    <cfRule type="cellIs" dxfId="892" priority="78" operator="greaterThan">
      <formula>0</formula>
    </cfRule>
  </conditionalFormatting>
  <conditionalFormatting sqref="L64">
    <cfRule type="cellIs" dxfId="891" priority="77" operator="greaterThan">
      <formula>0</formula>
    </cfRule>
  </conditionalFormatting>
  <conditionalFormatting sqref="L66">
    <cfRule type="cellIs" dxfId="890" priority="76" operator="greaterThan">
      <formula>0</formula>
    </cfRule>
  </conditionalFormatting>
  <conditionalFormatting sqref="L68">
    <cfRule type="cellIs" dxfId="889" priority="75" operator="greaterThan">
      <formula>0</formula>
    </cfRule>
  </conditionalFormatting>
  <conditionalFormatting sqref="L70">
    <cfRule type="cellIs" dxfId="888" priority="74" operator="greaterThan">
      <formula>0</formula>
    </cfRule>
  </conditionalFormatting>
  <conditionalFormatting sqref="L72">
    <cfRule type="cellIs" dxfId="887" priority="73" operator="greaterThan">
      <formula>0</formula>
    </cfRule>
  </conditionalFormatting>
  <conditionalFormatting sqref="L74">
    <cfRule type="cellIs" dxfId="886" priority="72" operator="greaterThan">
      <formula>0</formula>
    </cfRule>
  </conditionalFormatting>
  <conditionalFormatting sqref="L76">
    <cfRule type="cellIs" dxfId="885" priority="71" operator="greaterThan">
      <formula>0</formula>
    </cfRule>
  </conditionalFormatting>
  <conditionalFormatting sqref="N46">
    <cfRule type="cellIs" dxfId="884" priority="70" operator="greaterThan">
      <formula>0</formula>
    </cfRule>
  </conditionalFormatting>
  <conditionalFormatting sqref="N48">
    <cfRule type="cellIs" dxfId="883" priority="69" operator="greaterThan">
      <formula>0</formula>
    </cfRule>
  </conditionalFormatting>
  <conditionalFormatting sqref="N50">
    <cfRule type="cellIs" dxfId="882" priority="68" operator="greaterThan">
      <formula>0</formula>
    </cfRule>
  </conditionalFormatting>
  <conditionalFormatting sqref="N52">
    <cfRule type="cellIs" dxfId="881" priority="67" operator="greaterThan">
      <formula>0</formula>
    </cfRule>
  </conditionalFormatting>
  <conditionalFormatting sqref="N54">
    <cfRule type="cellIs" dxfId="880" priority="66" operator="greaterThan">
      <formula>0</formula>
    </cfRule>
  </conditionalFormatting>
  <conditionalFormatting sqref="N56">
    <cfRule type="cellIs" dxfId="879" priority="65" operator="greaterThan">
      <formula>0</formula>
    </cfRule>
  </conditionalFormatting>
  <conditionalFormatting sqref="N58">
    <cfRule type="cellIs" dxfId="878" priority="64" operator="greaterThan">
      <formula>0</formula>
    </cfRule>
  </conditionalFormatting>
  <conditionalFormatting sqref="N60">
    <cfRule type="cellIs" dxfId="877" priority="63" operator="greaterThan">
      <formula>0</formula>
    </cfRule>
  </conditionalFormatting>
  <conditionalFormatting sqref="N62">
    <cfRule type="cellIs" dxfId="876" priority="62" operator="greaterThan">
      <formula>0</formula>
    </cfRule>
  </conditionalFormatting>
  <conditionalFormatting sqref="N64">
    <cfRule type="cellIs" dxfId="875" priority="61" operator="greaterThan">
      <formula>0</formula>
    </cfRule>
  </conditionalFormatting>
  <conditionalFormatting sqref="N66">
    <cfRule type="cellIs" dxfId="874" priority="60" operator="greaterThan">
      <formula>0</formula>
    </cfRule>
  </conditionalFormatting>
  <conditionalFormatting sqref="N68">
    <cfRule type="cellIs" dxfId="873" priority="59" operator="greaterThan">
      <formula>0</formula>
    </cfRule>
  </conditionalFormatting>
  <conditionalFormatting sqref="N70">
    <cfRule type="cellIs" dxfId="872" priority="58" operator="greaterThan">
      <formula>0</formula>
    </cfRule>
  </conditionalFormatting>
  <conditionalFormatting sqref="N72">
    <cfRule type="cellIs" dxfId="871" priority="57" operator="greaterThan">
      <formula>0</formula>
    </cfRule>
  </conditionalFormatting>
  <conditionalFormatting sqref="N74">
    <cfRule type="cellIs" dxfId="870" priority="56" operator="greaterThan">
      <formula>0</formula>
    </cfRule>
  </conditionalFormatting>
  <conditionalFormatting sqref="N76">
    <cfRule type="cellIs" dxfId="869" priority="55" operator="greaterThan">
      <formula>0</formula>
    </cfRule>
  </conditionalFormatting>
  <conditionalFormatting sqref="P46">
    <cfRule type="cellIs" dxfId="868" priority="54" operator="greaterThan">
      <formula>0</formula>
    </cfRule>
  </conditionalFormatting>
  <conditionalFormatting sqref="P48">
    <cfRule type="cellIs" dxfId="867" priority="53" operator="greaterThan">
      <formula>0</formula>
    </cfRule>
  </conditionalFormatting>
  <conditionalFormatting sqref="P50">
    <cfRule type="cellIs" dxfId="866" priority="52" operator="greaterThan">
      <formula>0</formula>
    </cfRule>
  </conditionalFormatting>
  <conditionalFormatting sqref="P52">
    <cfRule type="cellIs" dxfId="865" priority="51" operator="greaterThan">
      <formula>0</formula>
    </cfRule>
  </conditionalFormatting>
  <conditionalFormatting sqref="P54">
    <cfRule type="cellIs" dxfId="864" priority="50" operator="greaterThan">
      <formula>0</formula>
    </cfRule>
  </conditionalFormatting>
  <conditionalFormatting sqref="P56">
    <cfRule type="cellIs" dxfId="863" priority="49" operator="greaterThan">
      <formula>0</formula>
    </cfRule>
  </conditionalFormatting>
  <conditionalFormatting sqref="P58">
    <cfRule type="cellIs" dxfId="862" priority="48" operator="greaterThan">
      <formula>0</formula>
    </cfRule>
  </conditionalFormatting>
  <conditionalFormatting sqref="P60">
    <cfRule type="cellIs" dxfId="861" priority="47" operator="greaterThan">
      <formula>0</formula>
    </cfRule>
  </conditionalFormatting>
  <conditionalFormatting sqref="P62">
    <cfRule type="cellIs" dxfId="860" priority="46" operator="greaterThan">
      <formula>0</formula>
    </cfRule>
  </conditionalFormatting>
  <conditionalFormatting sqref="P64">
    <cfRule type="cellIs" dxfId="859" priority="45" operator="greaterThan">
      <formula>0</formula>
    </cfRule>
  </conditionalFormatting>
  <conditionalFormatting sqref="P66">
    <cfRule type="cellIs" dxfId="858" priority="44" operator="greaterThan">
      <formula>0</formula>
    </cfRule>
  </conditionalFormatting>
  <conditionalFormatting sqref="P68">
    <cfRule type="cellIs" dxfId="857" priority="43" operator="greaterThan">
      <formula>0</formula>
    </cfRule>
  </conditionalFormatting>
  <conditionalFormatting sqref="P70">
    <cfRule type="cellIs" dxfId="856" priority="42" operator="greaterThan">
      <formula>0</formula>
    </cfRule>
  </conditionalFormatting>
  <conditionalFormatting sqref="P72">
    <cfRule type="cellIs" dxfId="855" priority="41" operator="greaterThan">
      <formula>0</formula>
    </cfRule>
  </conditionalFormatting>
  <conditionalFormatting sqref="P74">
    <cfRule type="cellIs" dxfId="854" priority="40" operator="greaterThan">
      <formula>0</formula>
    </cfRule>
  </conditionalFormatting>
  <conditionalFormatting sqref="P76">
    <cfRule type="cellIs" dxfId="853" priority="39" operator="greaterThan">
      <formula>0</formula>
    </cfRule>
  </conditionalFormatting>
  <conditionalFormatting sqref="R46">
    <cfRule type="cellIs" dxfId="852" priority="38" operator="greaterThan">
      <formula>0</formula>
    </cfRule>
  </conditionalFormatting>
  <conditionalFormatting sqref="R48">
    <cfRule type="cellIs" dxfId="851" priority="37" operator="greaterThan">
      <formula>0</formula>
    </cfRule>
  </conditionalFormatting>
  <conditionalFormatting sqref="R50">
    <cfRule type="cellIs" dxfId="850" priority="36" operator="greaterThan">
      <formula>0</formula>
    </cfRule>
  </conditionalFormatting>
  <conditionalFormatting sqref="R52">
    <cfRule type="cellIs" dxfId="849" priority="35" operator="greaterThan">
      <formula>0</formula>
    </cfRule>
  </conditionalFormatting>
  <conditionalFormatting sqref="R54">
    <cfRule type="cellIs" dxfId="848" priority="34" operator="greaterThan">
      <formula>0</formula>
    </cfRule>
  </conditionalFormatting>
  <conditionalFormatting sqref="R56">
    <cfRule type="cellIs" dxfId="847" priority="33" operator="greaterThan">
      <formula>0</formula>
    </cfRule>
  </conditionalFormatting>
  <conditionalFormatting sqref="R58">
    <cfRule type="cellIs" dxfId="846" priority="32" operator="greaterThan">
      <formula>0</formula>
    </cfRule>
  </conditionalFormatting>
  <conditionalFormatting sqref="R60">
    <cfRule type="cellIs" dxfId="845" priority="31" operator="greaterThan">
      <formula>0</formula>
    </cfRule>
  </conditionalFormatting>
  <conditionalFormatting sqref="R62">
    <cfRule type="cellIs" dxfId="844" priority="30" operator="greaterThan">
      <formula>0</formula>
    </cfRule>
  </conditionalFormatting>
  <conditionalFormatting sqref="R64">
    <cfRule type="cellIs" dxfId="843" priority="29" operator="greaterThan">
      <formula>0</formula>
    </cfRule>
  </conditionalFormatting>
  <conditionalFormatting sqref="R66">
    <cfRule type="cellIs" dxfId="842" priority="28" operator="greaterThan">
      <formula>0</formula>
    </cfRule>
  </conditionalFormatting>
  <conditionalFormatting sqref="R68">
    <cfRule type="cellIs" dxfId="841" priority="27" operator="greaterThan">
      <formula>0</formula>
    </cfRule>
  </conditionalFormatting>
  <conditionalFormatting sqref="R70">
    <cfRule type="cellIs" dxfId="840" priority="26" operator="greaterThan">
      <formula>0</formula>
    </cfRule>
  </conditionalFormatting>
  <conditionalFormatting sqref="R72">
    <cfRule type="cellIs" dxfId="839" priority="25" operator="greaterThan">
      <formula>0</formula>
    </cfRule>
  </conditionalFormatting>
  <conditionalFormatting sqref="R74">
    <cfRule type="cellIs" dxfId="838" priority="24" operator="greaterThan">
      <formula>0</formula>
    </cfRule>
  </conditionalFormatting>
  <conditionalFormatting sqref="R76">
    <cfRule type="cellIs" dxfId="837" priority="23" operator="greaterThan">
      <formula>0</formula>
    </cfRule>
  </conditionalFormatting>
  <conditionalFormatting sqref="T46">
    <cfRule type="cellIs" dxfId="836" priority="22" operator="greaterThan">
      <formula>0</formula>
    </cfRule>
  </conditionalFormatting>
  <conditionalFormatting sqref="T48">
    <cfRule type="cellIs" dxfId="835" priority="21" operator="greaterThan">
      <formula>0</formula>
    </cfRule>
  </conditionalFormatting>
  <conditionalFormatting sqref="T50">
    <cfRule type="cellIs" dxfId="834" priority="20" operator="greaterThan">
      <formula>0</formula>
    </cfRule>
  </conditionalFormatting>
  <conditionalFormatting sqref="T52">
    <cfRule type="cellIs" dxfId="833" priority="19" operator="greaterThan">
      <formula>0</formula>
    </cfRule>
  </conditionalFormatting>
  <conditionalFormatting sqref="T54">
    <cfRule type="cellIs" dxfId="832" priority="18" operator="greaterThan">
      <formula>0</formula>
    </cfRule>
  </conditionalFormatting>
  <conditionalFormatting sqref="T56">
    <cfRule type="cellIs" dxfId="831" priority="17" operator="greaterThan">
      <formula>0</formula>
    </cfRule>
  </conditionalFormatting>
  <conditionalFormatting sqref="T58">
    <cfRule type="cellIs" dxfId="830" priority="16" operator="greaterThan">
      <formula>0</formula>
    </cfRule>
  </conditionalFormatting>
  <conditionalFormatting sqref="T60">
    <cfRule type="cellIs" dxfId="829" priority="15" operator="greaterThan">
      <formula>0</formula>
    </cfRule>
  </conditionalFormatting>
  <conditionalFormatting sqref="T62">
    <cfRule type="cellIs" dxfId="828" priority="14" operator="greaterThan">
      <formula>0</formula>
    </cfRule>
  </conditionalFormatting>
  <conditionalFormatting sqref="T64">
    <cfRule type="cellIs" dxfId="827" priority="13" operator="greaterThan">
      <formula>0</formula>
    </cfRule>
  </conditionalFormatting>
  <conditionalFormatting sqref="T66">
    <cfRule type="cellIs" dxfId="826" priority="12" operator="greaterThan">
      <formula>0</formula>
    </cfRule>
  </conditionalFormatting>
  <conditionalFormatting sqref="T68">
    <cfRule type="cellIs" dxfId="825" priority="11" operator="greaterThan">
      <formula>0</formula>
    </cfRule>
  </conditionalFormatting>
  <conditionalFormatting sqref="T70">
    <cfRule type="cellIs" dxfId="824" priority="10" operator="greaterThan">
      <formula>0</formula>
    </cfRule>
  </conditionalFormatting>
  <conditionalFormatting sqref="T72">
    <cfRule type="cellIs" dxfId="823" priority="9" operator="greaterThan">
      <formula>0</formula>
    </cfRule>
  </conditionalFormatting>
  <conditionalFormatting sqref="T74">
    <cfRule type="cellIs" dxfId="822" priority="8" operator="greaterThan">
      <formula>0</formula>
    </cfRule>
  </conditionalFormatting>
  <conditionalFormatting sqref="T76">
    <cfRule type="cellIs" dxfId="821" priority="7" operator="greaterThan">
      <formula>0</formula>
    </cfRule>
  </conditionalFormatting>
  <conditionalFormatting sqref="V7">
    <cfRule type="cellIs" dxfId="820" priority="91" operator="equal">
      <formula>"SI"</formula>
    </cfRule>
  </conditionalFormatting>
  <conditionalFormatting sqref="V5">
    <cfRule type="expression" dxfId="819" priority="1">
      <formula>$BD$153="Field Sales Installer (NFS)"</formula>
    </cfRule>
  </conditionalFormatting>
  <dataValidations count="2">
    <dataValidation type="whole" allowBlank="1" showInputMessage="1" showErrorMessage="1" sqref="L88:N88" xr:uid="{46774C1D-7E4B-41B3-AF5B-1A78837EC0EB}">
      <formula1>0</formula1>
      <formula2>9999</formula2>
    </dataValidation>
    <dataValidation type="list" allowBlank="1" showInputMessage="1" showErrorMessage="1" sqref="V7" xr:uid="{BD455D15-5290-4EDB-8FF2-BA9D6A6EA91F}">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8FB3407F-CC5C-4BEC-B06F-8FCF28E8ECC7}">
          <x14:formula1>
            <xm:f>ValoresBonus!$P$3:$P$6</xm:f>
          </x14:formula1>
          <xm:sqref>V5</xm:sqref>
        </x14:dataValidation>
        <x14:dataValidation type="list" allowBlank="1" showInputMessage="1" showErrorMessage="1" xr:uid="{BA13309F-EAC5-4EE8-BEE4-D86C60A093BB}">
          <x14:formula1>
            <xm:f>ListaDespelgable!$C$15:$C$316</xm:f>
          </x14:formula1>
          <xm:sqref>C5:I5</xm:sqref>
        </x14:dataValidation>
        <x14:dataValidation type="list" showInputMessage="1" showErrorMessage="1" promptTitle="SOLO VENTAS APROBADAS" prompt=" " xr:uid="{9D606AAE-7F63-42A5-856E-613D8183D028}">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4C149-C4A8-4961-AA31-8D7F18AD8C46}">
  <sheetPr codeName="Hoja22">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Inicio!$C$10&amp;Inicio!$C$15&amp;'17'!$B$1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818" priority="6">
      <formula>$C$5="FSR NUEVO"</formula>
    </cfRule>
  </conditionalFormatting>
  <conditionalFormatting sqref="L10 N10">
    <cfRule type="expression" dxfId="817" priority="5">
      <formula>$L$8="PRIMER TRAMO"</formula>
    </cfRule>
  </conditionalFormatting>
  <conditionalFormatting sqref="L12:L22 N12:N22 P12:P22 R12:R22 T12:T22">
    <cfRule type="cellIs" dxfId="816" priority="90" operator="greaterThan">
      <formula>0</formula>
    </cfRule>
  </conditionalFormatting>
  <conditionalFormatting sqref="L24 N24">
    <cfRule type="expression" dxfId="815" priority="4">
      <formula>$L$8="PRIMER TRAMO"</formula>
    </cfRule>
  </conditionalFormatting>
  <conditionalFormatting sqref="L26:L36 N26:N36 P26:P36 R26:R36 T26:T36">
    <cfRule type="cellIs" dxfId="814" priority="89" operator="greaterThan">
      <formula>0</formula>
    </cfRule>
  </conditionalFormatting>
  <conditionalFormatting sqref="L38 N38">
    <cfRule type="expression" dxfId="813" priority="3">
      <formula>$L$8="PRIMER TRAMO"</formula>
    </cfRule>
  </conditionalFormatting>
  <conditionalFormatting sqref="L40 N40 P40 R40 T40">
    <cfRule type="cellIs" dxfId="812" priority="88" operator="greaterThan">
      <formula>0</formula>
    </cfRule>
  </conditionalFormatting>
  <conditionalFormatting sqref="L42 N42 P42 R42 T42">
    <cfRule type="cellIs" dxfId="811" priority="87" operator="greaterThan">
      <formula>0</formula>
    </cfRule>
  </conditionalFormatting>
  <conditionalFormatting sqref="L44 N44">
    <cfRule type="expression" dxfId="810" priority="2">
      <formula>$L$8="PRIMER TRAMO"</formula>
    </cfRule>
  </conditionalFormatting>
  <conditionalFormatting sqref="L46">
    <cfRule type="cellIs" dxfId="809" priority="86" operator="greaterThan">
      <formula>0</formula>
    </cfRule>
  </conditionalFormatting>
  <conditionalFormatting sqref="L48">
    <cfRule type="cellIs" dxfId="808" priority="85" operator="greaterThan">
      <formula>0</formula>
    </cfRule>
  </conditionalFormatting>
  <conditionalFormatting sqref="L50">
    <cfRule type="cellIs" dxfId="807" priority="84" operator="greaterThan">
      <formula>0</formula>
    </cfRule>
  </conditionalFormatting>
  <conditionalFormatting sqref="L52">
    <cfRule type="cellIs" dxfId="806" priority="83" operator="greaterThan">
      <formula>0</formula>
    </cfRule>
  </conditionalFormatting>
  <conditionalFormatting sqref="L54">
    <cfRule type="cellIs" dxfId="805" priority="82" operator="greaterThan">
      <formula>0</formula>
    </cfRule>
  </conditionalFormatting>
  <conditionalFormatting sqref="L56">
    <cfRule type="cellIs" dxfId="804" priority="81" operator="greaterThan">
      <formula>0</formula>
    </cfRule>
  </conditionalFormatting>
  <conditionalFormatting sqref="L58">
    <cfRule type="cellIs" dxfId="803" priority="80" operator="greaterThan">
      <formula>0</formula>
    </cfRule>
  </conditionalFormatting>
  <conditionalFormatting sqref="L60">
    <cfRule type="cellIs" dxfId="802" priority="79" operator="greaterThan">
      <formula>0</formula>
    </cfRule>
  </conditionalFormatting>
  <conditionalFormatting sqref="L62">
    <cfRule type="cellIs" dxfId="801" priority="78" operator="greaterThan">
      <formula>0</formula>
    </cfRule>
  </conditionalFormatting>
  <conditionalFormatting sqref="L64">
    <cfRule type="cellIs" dxfId="800" priority="77" operator="greaterThan">
      <formula>0</formula>
    </cfRule>
  </conditionalFormatting>
  <conditionalFormatting sqref="L66">
    <cfRule type="cellIs" dxfId="799" priority="76" operator="greaterThan">
      <formula>0</formula>
    </cfRule>
  </conditionalFormatting>
  <conditionalFormatting sqref="L68">
    <cfRule type="cellIs" dxfId="798" priority="75" operator="greaterThan">
      <formula>0</formula>
    </cfRule>
  </conditionalFormatting>
  <conditionalFormatting sqref="L70">
    <cfRule type="cellIs" dxfId="797" priority="74" operator="greaterThan">
      <formula>0</formula>
    </cfRule>
  </conditionalFormatting>
  <conditionalFormatting sqref="L72">
    <cfRule type="cellIs" dxfId="796" priority="73" operator="greaterThan">
      <formula>0</formula>
    </cfRule>
  </conditionalFormatting>
  <conditionalFormatting sqref="L74">
    <cfRule type="cellIs" dxfId="795" priority="72" operator="greaterThan">
      <formula>0</formula>
    </cfRule>
  </conditionalFormatting>
  <conditionalFormatting sqref="L76">
    <cfRule type="cellIs" dxfId="794" priority="71" operator="greaterThan">
      <formula>0</formula>
    </cfRule>
  </conditionalFormatting>
  <conditionalFormatting sqref="N46">
    <cfRule type="cellIs" dxfId="793" priority="70" operator="greaterThan">
      <formula>0</formula>
    </cfRule>
  </conditionalFormatting>
  <conditionalFormatting sqref="N48">
    <cfRule type="cellIs" dxfId="792" priority="69" operator="greaterThan">
      <formula>0</formula>
    </cfRule>
  </conditionalFormatting>
  <conditionalFormatting sqref="N50">
    <cfRule type="cellIs" dxfId="791" priority="68" operator="greaterThan">
      <formula>0</formula>
    </cfRule>
  </conditionalFormatting>
  <conditionalFormatting sqref="N52">
    <cfRule type="cellIs" dxfId="790" priority="67" operator="greaterThan">
      <formula>0</formula>
    </cfRule>
  </conditionalFormatting>
  <conditionalFormatting sqref="N54">
    <cfRule type="cellIs" dxfId="789" priority="66" operator="greaterThan">
      <formula>0</formula>
    </cfRule>
  </conditionalFormatting>
  <conditionalFormatting sqref="N56">
    <cfRule type="cellIs" dxfId="788" priority="65" operator="greaterThan">
      <formula>0</formula>
    </cfRule>
  </conditionalFormatting>
  <conditionalFormatting sqref="N58">
    <cfRule type="cellIs" dxfId="787" priority="64" operator="greaterThan">
      <formula>0</formula>
    </cfRule>
  </conditionalFormatting>
  <conditionalFormatting sqref="N60">
    <cfRule type="cellIs" dxfId="786" priority="63" operator="greaterThan">
      <formula>0</formula>
    </cfRule>
  </conditionalFormatting>
  <conditionalFormatting sqref="N62">
    <cfRule type="cellIs" dxfId="785" priority="62" operator="greaterThan">
      <formula>0</formula>
    </cfRule>
  </conditionalFormatting>
  <conditionalFormatting sqref="N64">
    <cfRule type="cellIs" dxfId="784" priority="61" operator="greaterThan">
      <formula>0</formula>
    </cfRule>
  </conditionalFormatting>
  <conditionalFormatting sqref="N66">
    <cfRule type="cellIs" dxfId="783" priority="60" operator="greaterThan">
      <formula>0</formula>
    </cfRule>
  </conditionalFormatting>
  <conditionalFormatting sqref="N68">
    <cfRule type="cellIs" dxfId="782" priority="59" operator="greaterThan">
      <formula>0</formula>
    </cfRule>
  </conditionalFormatting>
  <conditionalFormatting sqref="N70">
    <cfRule type="cellIs" dxfId="781" priority="58" operator="greaterThan">
      <formula>0</formula>
    </cfRule>
  </conditionalFormatting>
  <conditionalFormatting sqref="N72">
    <cfRule type="cellIs" dxfId="780" priority="57" operator="greaterThan">
      <formula>0</formula>
    </cfRule>
  </conditionalFormatting>
  <conditionalFormatting sqref="N74">
    <cfRule type="cellIs" dxfId="779" priority="56" operator="greaterThan">
      <formula>0</formula>
    </cfRule>
  </conditionalFormatting>
  <conditionalFormatting sqref="N76">
    <cfRule type="cellIs" dxfId="778" priority="55" operator="greaterThan">
      <formula>0</formula>
    </cfRule>
  </conditionalFormatting>
  <conditionalFormatting sqref="P46">
    <cfRule type="cellIs" dxfId="777" priority="54" operator="greaterThan">
      <formula>0</formula>
    </cfRule>
  </conditionalFormatting>
  <conditionalFormatting sqref="P48">
    <cfRule type="cellIs" dxfId="776" priority="53" operator="greaterThan">
      <formula>0</formula>
    </cfRule>
  </conditionalFormatting>
  <conditionalFormatting sqref="P50">
    <cfRule type="cellIs" dxfId="775" priority="52" operator="greaterThan">
      <formula>0</formula>
    </cfRule>
  </conditionalFormatting>
  <conditionalFormatting sqref="P52">
    <cfRule type="cellIs" dxfId="774" priority="51" operator="greaterThan">
      <formula>0</formula>
    </cfRule>
  </conditionalFormatting>
  <conditionalFormatting sqref="P54">
    <cfRule type="cellIs" dxfId="773" priority="50" operator="greaterThan">
      <formula>0</formula>
    </cfRule>
  </conditionalFormatting>
  <conditionalFormatting sqref="P56">
    <cfRule type="cellIs" dxfId="772" priority="49" operator="greaterThan">
      <formula>0</formula>
    </cfRule>
  </conditionalFormatting>
  <conditionalFormatting sqref="P58">
    <cfRule type="cellIs" dxfId="771" priority="48" operator="greaterThan">
      <formula>0</formula>
    </cfRule>
  </conditionalFormatting>
  <conditionalFormatting sqref="P60">
    <cfRule type="cellIs" dxfId="770" priority="47" operator="greaterThan">
      <formula>0</formula>
    </cfRule>
  </conditionalFormatting>
  <conditionalFormatting sqref="P62">
    <cfRule type="cellIs" dxfId="769" priority="46" operator="greaterThan">
      <formula>0</formula>
    </cfRule>
  </conditionalFormatting>
  <conditionalFormatting sqref="P64">
    <cfRule type="cellIs" dxfId="768" priority="45" operator="greaterThan">
      <formula>0</formula>
    </cfRule>
  </conditionalFormatting>
  <conditionalFormatting sqref="P66">
    <cfRule type="cellIs" dxfId="767" priority="44" operator="greaterThan">
      <formula>0</formula>
    </cfRule>
  </conditionalFormatting>
  <conditionalFormatting sqref="P68">
    <cfRule type="cellIs" dxfId="766" priority="43" operator="greaterThan">
      <formula>0</formula>
    </cfRule>
  </conditionalFormatting>
  <conditionalFormatting sqref="P70">
    <cfRule type="cellIs" dxfId="765" priority="42" operator="greaterThan">
      <formula>0</formula>
    </cfRule>
  </conditionalFormatting>
  <conditionalFormatting sqref="P72">
    <cfRule type="cellIs" dxfId="764" priority="41" operator="greaterThan">
      <formula>0</formula>
    </cfRule>
  </conditionalFormatting>
  <conditionalFormatting sqref="P74">
    <cfRule type="cellIs" dxfId="763" priority="40" operator="greaterThan">
      <formula>0</formula>
    </cfRule>
  </conditionalFormatting>
  <conditionalFormatting sqref="P76">
    <cfRule type="cellIs" dxfId="762" priority="39" operator="greaterThan">
      <formula>0</formula>
    </cfRule>
  </conditionalFormatting>
  <conditionalFormatting sqref="R46">
    <cfRule type="cellIs" dxfId="761" priority="38" operator="greaterThan">
      <formula>0</formula>
    </cfRule>
  </conditionalFormatting>
  <conditionalFormatting sqref="R48">
    <cfRule type="cellIs" dxfId="760" priority="37" operator="greaterThan">
      <formula>0</formula>
    </cfRule>
  </conditionalFormatting>
  <conditionalFormatting sqref="R50">
    <cfRule type="cellIs" dxfId="759" priority="36" operator="greaterThan">
      <formula>0</formula>
    </cfRule>
  </conditionalFormatting>
  <conditionalFormatting sqref="R52">
    <cfRule type="cellIs" dxfId="758" priority="35" operator="greaterThan">
      <formula>0</formula>
    </cfRule>
  </conditionalFormatting>
  <conditionalFormatting sqref="R54">
    <cfRule type="cellIs" dxfId="757" priority="34" operator="greaterThan">
      <formula>0</formula>
    </cfRule>
  </conditionalFormatting>
  <conditionalFormatting sqref="R56">
    <cfRule type="cellIs" dxfId="756" priority="33" operator="greaterThan">
      <formula>0</formula>
    </cfRule>
  </conditionalFormatting>
  <conditionalFormatting sqref="R58">
    <cfRule type="cellIs" dxfId="755" priority="32" operator="greaterThan">
      <formula>0</formula>
    </cfRule>
  </conditionalFormatting>
  <conditionalFormatting sqref="R60">
    <cfRule type="cellIs" dxfId="754" priority="31" operator="greaterThan">
      <formula>0</formula>
    </cfRule>
  </conditionalFormatting>
  <conditionalFormatting sqref="R62">
    <cfRule type="cellIs" dxfId="753" priority="30" operator="greaterThan">
      <formula>0</formula>
    </cfRule>
  </conditionalFormatting>
  <conditionalFormatting sqref="R64">
    <cfRule type="cellIs" dxfId="752" priority="29" operator="greaterThan">
      <formula>0</formula>
    </cfRule>
  </conditionalFormatting>
  <conditionalFormatting sqref="R66">
    <cfRule type="cellIs" dxfId="751" priority="28" operator="greaterThan">
      <formula>0</formula>
    </cfRule>
  </conditionalFormatting>
  <conditionalFormatting sqref="R68">
    <cfRule type="cellIs" dxfId="750" priority="27" operator="greaterThan">
      <formula>0</formula>
    </cfRule>
  </conditionalFormatting>
  <conditionalFormatting sqref="R70">
    <cfRule type="cellIs" dxfId="749" priority="26" operator="greaterThan">
      <formula>0</formula>
    </cfRule>
  </conditionalFormatting>
  <conditionalFormatting sqref="R72">
    <cfRule type="cellIs" dxfId="748" priority="25" operator="greaterThan">
      <formula>0</formula>
    </cfRule>
  </conditionalFormatting>
  <conditionalFormatting sqref="R74">
    <cfRule type="cellIs" dxfId="747" priority="24" operator="greaterThan">
      <formula>0</formula>
    </cfRule>
  </conditionalFormatting>
  <conditionalFormatting sqref="R76">
    <cfRule type="cellIs" dxfId="746" priority="23" operator="greaterThan">
      <formula>0</formula>
    </cfRule>
  </conditionalFormatting>
  <conditionalFormatting sqref="T46">
    <cfRule type="cellIs" dxfId="745" priority="22" operator="greaterThan">
      <formula>0</formula>
    </cfRule>
  </conditionalFormatting>
  <conditionalFormatting sqref="T48">
    <cfRule type="cellIs" dxfId="744" priority="21" operator="greaterThan">
      <formula>0</formula>
    </cfRule>
  </conditionalFormatting>
  <conditionalFormatting sqref="T50">
    <cfRule type="cellIs" dxfId="743" priority="20" operator="greaterThan">
      <formula>0</formula>
    </cfRule>
  </conditionalFormatting>
  <conditionalFormatting sqref="T52">
    <cfRule type="cellIs" dxfId="742" priority="19" operator="greaterThan">
      <formula>0</formula>
    </cfRule>
  </conditionalFormatting>
  <conditionalFormatting sqref="T54">
    <cfRule type="cellIs" dxfId="741" priority="18" operator="greaterThan">
      <formula>0</formula>
    </cfRule>
  </conditionalFormatting>
  <conditionalFormatting sqref="T56">
    <cfRule type="cellIs" dxfId="740" priority="17" operator="greaterThan">
      <formula>0</formula>
    </cfRule>
  </conditionalFormatting>
  <conditionalFormatting sqref="T58">
    <cfRule type="cellIs" dxfId="739" priority="16" operator="greaterThan">
      <formula>0</formula>
    </cfRule>
  </conditionalFormatting>
  <conditionalFormatting sqref="T60">
    <cfRule type="cellIs" dxfId="738" priority="15" operator="greaterThan">
      <formula>0</formula>
    </cfRule>
  </conditionalFormatting>
  <conditionalFormatting sqref="T62">
    <cfRule type="cellIs" dxfId="737" priority="14" operator="greaterThan">
      <formula>0</formula>
    </cfRule>
  </conditionalFormatting>
  <conditionalFormatting sqref="T64">
    <cfRule type="cellIs" dxfId="736" priority="13" operator="greaterThan">
      <formula>0</formula>
    </cfRule>
  </conditionalFormatting>
  <conditionalFormatting sqref="T66">
    <cfRule type="cellIs" dxfId="735" priority="12" operator="greaterThan">
      <formula>0</formula>
    </cfRule>
  </conditionalFormatting>
  <conditionalFormatting sqref="T68">
    <cfRule type="cellIs" dxfId="734" priority="11" operator="greaterThan">
      <formula>0</formula>
    </cfRule>
  </conditionalFormatting>
  <conditionalFormatting sqref="T70">
    <cfRule type="cellIs" dxfId="733" priority="10" operator="greaterThan">
      <formula>0</formula>
    </cfRule>
  </conditionalFormatting>
  <conditionalFormatting sqref="T72">
    <cfRule type="cellIs" dxfId="732" priority="9" operator="greaterThan">
      <formula>0</formula>
    </cfRule>
  </conditionalFormatting>
  <conditionalFormatting sqref="T74">
    <cfRule type="cellIs" dxfId="731" priority="8" operator="greaterThan">
      <formula>0</formula>
    </cfRule>
  </conditionalFormatting>
  <conditionalFormatting sqref="T76">
    <cfRule type="cellIs" dxfId="730" priority="7" operator="greaterThan">
      <formula>0</formula>
    </cfRule>
  </conditionalFormatting>
  <conditionalFormatting sqref="V7">
    <cfRule type="cellIs" dxfId="729" priority="91" operator="equal">
      <formula>"SI"</formula>
    </cfRule>
  </conditionalFormatting>
  <conditionalFormatting sqref="V5">
    <cfRule type="expression" dxfId="728" priority="1">
      <formula>$BD$153="Field Sales Installer (NFS)"</formula>
    </cfRule>
  </conditionalFormatting>
  <dataValidations count="2">
    <dataValidation type="whole" allowBlank="1" showInputMessage="1" showErrorMessage="1" sqref="L88:N88" xr:uid="{E7016BFE-14E5-4044-9FBB-9A1A86CE38F4}">
      <formula1>0</formula1>
      <formula2>9999</formula2>
    </dataValidation>
    <dataValidation type="list" allowBlank="1" showInputMessage="1" showErrorMessage="1" sqref="V7" xr:uid="{3E55C5AC-6EF1-4F9D-97D7-26B5853A5E36}">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54EF619-F40B-4181-9EE3-FEBDA66A582D}">
          <x14:formula1>
            <xm:f>ValoresBonus!$P$3:$P$6</xm:f>
          </x14:formula1>
          <xm:sqref>V5</xm:sqref>
        </x14:dataValidation>
        <x14:dataValidation type="list" allowBlank="1" showInputMessage="1" showErrorMessage="1" xr:uid="{7CA625DD-3F3C-40A3-A3ED-ED09DC18858B}">
          <x14:formula1>
            <xm:f>ListaDespelgable!$C$15:$C$316</xm:f>
          </x14:formula1>
          <xm:sqref>C5:I5</xm:sqref>
        </x14:dataValidation>
        <x14:dataValidation type="list" showInputMessage="1" showErrorMessage="1" promptTitle="SOLO VENTAS APROBADAS" prompt=" " xr:uid="{02E9D37C-E2F4-4F2D-91B0-758B2CAD5DCD}">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DA33-0717-4212-B60C-7C15F9A599AF}">
  <sheetPr codeName="Hoja23">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Inicio!$C$10&amp;Inicio!$C$15&amp;'18'!$B$1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727" priority="6">
      <formula>$C$5="FSR NUEVO"</formula>
    </cfRule>
  </conditionalFormatting>
  <conditionalFormatting sqref="L10 N10">
    <cfRule type="expression" dxfId="726" priority="5">
      <formula>$L$8="PRIMER TRAMO"</formula>
    </cfRule>
  </conditionalFormatting>
  <conditionalFormatting sqref="L12:L22 N12:N22 P12:P22 R12:R22 T12:T22">
    <cfRule type="cellIs" dxfId="725" priority="90" operator="greaterThan">
      <formula>0</formula>
    </cfRule>
  </conditionalFormatting>
  <conditionalFormatting sqref="L24 N24">
    <cfRule type="expression" dxfId="724" priority="4">
      <formula>$L$8="PRIMER TRAMO"</formula>
    </cfRule>
  </conditionalFormatting>
  <conditionalFormatting sqref="L26:L36 N26:N36 P26:P36 R26:R36 T26:T36">
    <cfRule type="cellIs" dxfId="723" priority="89" operator="greaterThan">
      <formula>0</formula>
    </cfRule>
  </conditionalFormatting>
  <conditionalFormatting sqref="L38 N38">
    <cfRule type="expression" dxfId="722" priority="3">
      <formula>$L$8="PRIMER TRAMO"</formula>
    </cfRule>
  </conditionalFormatting>
  <conditionalFormatting sqref="L40 N40 P40 R40 T40">
    <cfRule type="cellIs" dxfId="721" priority="88" operator="greaterThan">
      <formula>0</formula>
    </cfRule>
  </conditionalFormatting>
  <conditionalFormatting sqref="L42 N42 P42 R42 T42">
    <cfRule type="cellIs" dxfId="720" priority="87" operator="greaterThan">
      <formula>0</formula>
    </cfRule>
  </conditionalFormatting>
  <conditionalFormatting sqref="L44 N44">
    <cfRule type="expression" dxfId="719" priority="2">
      <formula>$L$8="PRIMER TRAMO"</formula>
    </cfRule>
  </conditionalFormatting>
  <conditionalFormatting sqref="L46">
    <cfRule type="cellIs" dxfId="718" priority="86" operator="greaterThan">
      <formula>0</formula>
    </cfRule>
  </conditionalFormatting>
  <conditionalFormatting sqref="L48">
    <cfRule type="cellIs" dxfId="717" priority="85" operator="greaterThan">
      <formula>0</formula>
    </cfRule>
  </conditionalFormatting>
  <conditionalFormatting sqref="L50">
    <cfRule type="cellIs" dxfId="716" priority="84" operator="greaterThan">
      <formula>0</formula>
    </cfRule>
  </conditionalFormatting>
  <conditionalFormatting sqref="L52">
    <cfRule type="cellIs" dxfId="715" priority="83" operator="greaterThan">
      <formula>0</formula>
    </cfRule>
  </conditionalFormatting>
  <conditionalFormatting sqref="L54">
    <cfRule type="cellIs" dxfId="714" priority="82" operator="greaterThan">
      <formula>0</formula>
    </cfRule>
  </conditionalFormatting>
  <conditionalFormatting sqref="L56">
    <cfRule type="cellIs" dxfId="713" priority="81" operator="greaterThan">
      <formula>0</formula>
    </cfRule>
  </conditionalFormatting>
  <conditionalFormatting sqref="L58">
    <cfRule type="cellIs" dxfId="712" priority="80" operator="greaterThan">
      <formula>0</formula>
    </cfRule>
  </conditionalFormatting>
  <conditionalFormatting sqref="L60">
    <cfRule type="cellIs" dxfId="711" priority="79" operator="greaterThan">
      <formula>0</formula>
    </cfRule>
  </conditionalFormatting>
  <conditionalFormatting sqref="L62">
    <cfRule type="cellIs" dxfId="710" priority="78" operator="greaterThan">
      <formula>0</formula>
    </cfRule>
  </conditionalFormatting>
  <conditionalFormatting sqref="L64">
    <cfRule type="cellIs" dxfId="709" priority="77" operator="greaterThan">
      <formula>0</formula>
    </cfRule>
  </conditionalFormatting>
  <conditionalFormatting sqref="L66">
    <cfRule type="cellIs" dxfId="708" priority="76" operator="greaterThan">
      <formula>0</formula>
    </cfRule>
  </conditionalFormatting>
  <conditionalFormatting sqref="L68">
    <cfRule type="cellIs" dxfId="707" priority="75" operator="greaterThan">
      <formula>0</formula>
    </cfRule>
  </conditionalFormatting>
  <conditionalFormatting sqref="L70">
    <cfRule type="cellIs" dxfId="706" priority="74" operator="greaterThan">
      <formula>0</formula>
    </cfRule>
  </conditionalFormatting>
  <conditionalFormatting sqref="L72">
    <cfRule type="cellIs" dxfId="705" priority="73" operator="greaterThan">
      <formula>0</formula>
    </cfRule>
  </conditionalFormatting>
  <conditionalFormatting sqref="L74">
    <cfRule type="cellIs" dxfId="704" priority="72" operator="greaterThan">
      <formula>0</formula>
    </cfRule>
  </conditionalFormatting>
  <conditionalFormatting sqref="L76">
    <cfRule type="cellIs" dxfId="703" priority="71" operator="greaterThan">
      <formula>0</formula>
    </cfRule>
  </conditionalFormatting>
  <conditionalFormatting sqref="N46">
    <cfRule type="cellIs" dxfId="702" priority="70" operator="greaterThan">
      <formula>0</formula>
    </cfRule>
  </conditionalFormatting>
  <conditionalFormatting sqref="N48">
    <cfRule type="cellIs" dxfId="701" priority="69" operator="greaterThan">
      <formula>0</formula>
    </cfRule>
  </conditionalFormatting>
  <conditionalFormatting sqref="N50">
    <cfRule type="cellIs" dxfId="700" priority="68" operator="greaterThan">
      <formula>0</formula>
    </cfRule>
  </conditionalFormatting>
  <conditionalFormatting sqref="N52">
    <cfRule type="cellIs" dxfId="699" priority="67" operator="greaterThan">
      <formula>0</formula>
    </cfRule>
  </conditionalFormatting>
  <conditionalFormatting sqref="N54">
    <cfRule type="cellIs" dxfId="698" priority="66" operator="greaterThan">
      <formula>0</formula>
    </cfRule>
  </conditionalFormatting>
  <conditionalFormatting sqref="N56">
    <cfRule type="cellIs" dxfId="697" priority="65" operator="greaterThan">
      <formula>0</formula>
    </cfRule>
  </conditionalFormatting>
  <conditionalFormatting sqref="N58">
    <cfRule type="cellIs" dxfId="696" priority="64" operator="greaterThan">
      <formula>0</formula>
    </cfRule>
  </conditionalFormatting>
  <conditionalFormatting sqref="N60">
    <cfRule type="cellIs" dxfId="695" priority="63" operator="greaterThan">
      <formula>0</formula>
    </cfRule>
  </conditionalFormatting>
  <conditionalFormatting sqref="N62">
    <cfRule type="cellIs" dxfId="694" priority="62" operator="greaterThan">
      <formula>0</formula>
    </cfRule>
  </conditionalFormatting>
  <conditionalFormatting sqref="N64">
    <cfRule type="cellIs" dxfId="693" priority="61" operator="greaterThan">
      <formula>0</formula>
    </cfRule>
  </conditionalFormatting>
  <conditionalFormatting sqref="N66">
    <cfRule type="cellIs" dxfId="692" priority="60" operator="greaterThan">
      <formula>0</formula>
    </cfRule>
  </conditionalFormatting>
  <conditionalFormatting sqref="N68">
    <cfRule type="cellIs" dxfId="691" priority="59" operator="greaterThan">
      <formula>0</formula>
    </cfRule>
  </conditionalFormatting>
  <conditionalFormatting sqref="N70">
    <cfRule type="cellIs" dxfId="690" priority="58" operator="greaterThan">
      <formula>0</formula>
    </cfRule>
  </conditionalFormatting>
  <conditionalFormatting sqref="N72">
    <cfRule type="cellIs" dxfId="689" priority="57" operator="greaterThan">
      <formula>0</formula>
    </cfRule>
  </conditionalFormatting>
  <conditionalFormatting sqref="N74">
    <cfRule type="cellIs" dxfId="688" priority="56" operator="greaterThan">
      <formula>0</formula>
    </cfRule>
  </conditionalFormatting>
  <conditionalFormatting sqref="N76">
    <cfRule type="cellIs" dxfId="687" priority="55" operator="greaterThan">
      <formula>0</formula>
    </cfRule>
  </conditionalFormatting>
  <conditionalFormatting sqref="P46">
    <cfRule type="cellIs" dxfId="686" priority="54" operator="greaterThan">
      <formula>0</formula>
    </cfRule>
  </conditionalFormatting>
  <conditionalFormatting sqref="P48">
    <cfRule type="cellIs" dxfId="685" priority="53" operator="greaterThan">
      <formula>0</formula>
    </cfRule>
  </conditionalFormatting>
  <conditionalFormatting sqref="P50">
    <cfRule type="cellIs" dxfId="684" priority="52" operator="greaterThan">
      <formula>0</formula>
    </cfRule>
  </conditionalFormatting>
  <conditionalFormatting sqref="P52">
    <cfRule type="cellIs" dxfId="683" priority="51" operator="greaterThan">
      <formula>0</formula>
    </cfRule>
  </conditionalFormatting>
  <conditionalFormatting sqref="P54">
    <cfRule type="cellIs" dxfId="682" priority="50" operator="greaterThan">
      <formula>0</formula>
    </cfRule>
  </conditionalFormatting>
  <conditionalFormatting sqref="P56">
    <cfRule type="cellIs" dxfId="681" priority="49" operator="greaterThan">
      <formula>0</formula>
    </cfRule>
  </conditionalFormatting>
  <conditionalFormatting sqref="P58">
    <cfRule type="cellIs" dxfId="680" priority="48" operator="greaterThan">
      <formula>0</formula>
    </cfRule>
  </conditionalFormatting>
  <conditionalFormatting sqref="P60">
    <cfRule type="cellIs" dxfId="679" priority="47" operator="greaterThan">
      <formula>0</formula>
    </cfRule>
  </conditionalFormatting>
  <conditionalFormatting sqref="P62">
    <cfRule type="cellIs" dxfId="678" priority="46" operator="greaterThan">
      <formula>0</formula>
    </cfRule>
  </conditionalFormatting>
  <conditionalFormatting sqref="P64">
    <cfRule type="cellIs" dxfId="677" priority="45" operator="greaterThan">
      <formula>0</formula>
    </cfRule>
  </conditionalFormatting>
  <conditionalFormatting sqref="P66">
    <cfRule type="cellIs" dxfId="676" priority="44" operator="greaterThan">
      <formula>0</formula>
    </cfRule>
  </conditionalFormatting>
  <conditionalFormatting sqref="P68">
    <cfRule type="cellIs" dxfId="675" priority="43" operator="greaterThan">
      <formula>0</formula>
    </cfRule>
  </conditionalFormatting>
  <conditionalFormatting sqref="P70">
    <cfRule type="cellIs" dxfId="674" priority="42" operator="greaterThan">
      <formula>0</formula>
    </cfRule>
  </conditionalFormatting>
  <conditionalFormatting sqref="P72">
    <cfRule type="cellIs" dxfId="673" priority="41" operator="greaterThan">
      <formula>0</formula>
    </cfRule>
  </conditionalFormatting>
  <conditionalFormatting sqref="P74">
    <cfRule type="cellIs" dxfId="672" priority="40" operator="greaterThan">
      <formula>0</formula>
    </cfRule>
  </conditionalFormatting>
  <conditionalFormatting sqref="P76">
    <cfRule type="cellIs" dxfId="671" priority="39" operator="greaterThan">
      <formula>0</formula>
    </cfRule>
  </conditionalFormatting>
  <conditionalFormatting sqref="R46">
    <cfRule type="cellIs" dxfId="670" priority="38" operator="greaterThan">
      <formula>0</formula>
    </cfRule>
  </conditionalFormatting>
  <conditionalFormatting sqref="R48">
    <cfRule type="cellIs" dxfId="669" priority="37" operator="greaterThan">
      <formula>0</formula>
    </cfRule>
  </conditionalFormatting>
  <conditionalFormatting sqref="R50">
    <cfRule type="cellIs" dxfId="668" priority="36" operator="greaterThan">
      <formula>0</formula>
    </cfRule>
  </conditionalFormatting>
  <conditionalFormatting sqref="R52">
    <cfRule type="cellIs" dxfId="667" priority="35" operator="greaterThan">
      <formula>0</formula>
    </cfRule>
  </conditionalFormatting>
  <conditionalFormatting sqref="R54">
    <cfRule type="cellIs" dxfId="666" priority="34" operator="greaterThan">
      <formula>0</formula>
    </cfRule>
  </conditionalFormatting>
  <conditionalFormatting sqref="R56">
    <cfRule type="cellIs" dxfId="665" priority="33" operator="greaterThan">
      <formula>0</formula>
    </cfRule>
  </conditionalFormatting>
  <conditionalFormatting sqref="R58">
    <cfRule type="cellIs" dxfId="664" priority="32" operator="greaterThan">
      <formula>0</formula>
    </cfRule>
  </conditionalFormatting>
  <conditionalFormatting sqref="R60">
    <cfRule type="cellIs" dxfId="663" priority="31" operator="greaterThan">
      <formula>0</formula>
    </cfRule>
  </conditionalFormatting>
  <conditionalFormatting sqref="R62">
    <cfRule type="cellIs" dxfId="662" priority="30" operator="greaterThan">
      <formula>0</formula>
    </cfRule>
  </conditionalFormatting>
  <conditionalFormatting sqref="R64">
    <cfRule type="cellIs" dxfId="661" priority="29" operator="greaterThan">
      <formula>0</formula>
    </cfRule>
  </conditionalFormatting>
  <conditionalFormatting sqref="R66">
    <cfRule type="cellIs" dxfId="660" priority="28" operator="greaterThan">
      <formula>0</formula>
    </cfRule>
  </conditionalFormatting>
  <conditionalFormatting sqref="R68">
    <cfRule type="cellIs" dxfId="659" priority="27" operator="greaterThan">
      <formula>0</formula>
    </cfRule>
  </conditionalFormatting>
  <conditionalFormatting sqref="R70">
    <cfRule type="cellIs" dxfId="658" priority="26" operator="greaterThan">
      <formula>0</formula>
    </cfRule>
  </conditionalFormatting>
  <conditionalFormatting sqref="R72">
    <cfRule type="cellIs" dxfId="657" priority="25" operator="greaterThan">
      <formula>0</formula>
    </cfRule>
  </conditionalFormatting>
  <conditionalFormatting sqref="R74">
    <cfRule type="cellIs" dxfId="656" priority="24" operator="greaterThan">
      <formula>0</formula>
    </cfRule>
  </conditionalFormatting>
  <conditionalFormatting sqref="R76">
    <cfRule type="cellIs" dxfId="655" priority="23" operator="greaterThan">
      <formula>0</formula>
    </cfRule>
  </conditionalFormatting>
  <conditionalFormatting sqref="T46">
    <cfRule type="cellIs" dxfId="654" priority="22" operator="greaterThan">
      <formula>0</formula>
    </cfRule>
  </conditionalFormatting>
  <conditionalFormatting sqref="T48">
    <cfRule type="cellIs" dxfId="653" priority="21" operator="greaterThan">
      <formula>0</formula>
    </cfRule>
  </conditionalFormatting>
  <conditionalFormatting sqref="T50">
    <cfRule type="cellIs" dxfId="652" priority="20" operator="greaterThan">
      <formula>0</formula>
    </cfRule>
  </conditionalFormatting>
  <conditionalFormatting sqref="T52">
    <cfRule type="cellIs" dxfId="651" priority="19" operator="greaterThan">
      <formula>0</formula>
    </cfRule>
  </conditionalFormatting>
  <conditionalFormatting sqref="T54">
    <cfRule type="cellIs" dxfId="650" priority="18" operator="greaterThan">
      <formula>0</formula>
    </cfRule>
  </conditionalFormatting>
  <conditionalFormatting sqref="T56">
    <cfRule type="cellIs" dxfId="649" priority="17" operator="greaterThan">
      <formula>0</formula>
    </cfRule>
  </conditionalFormatting>
  <conditionalFormatting sqref="T58">
    <cfRule type="cellIs" dxfId="648" priority="16" operator="greaterThan">
      <formula>0</formula>
    </cfRule>
  </conditionalFormatting>
  <conditionalFormatting sqref="T60">
    <cfRule type="cellIs" dxfId="647" priority="15" operator="greaterThan">
      <formula>0</formula>
    </cfRule>
  </conditionalFormatting>
  <conditionalFormatting sqref="T62">
    <cfRule type="cellIs" dxfId="646" priority="14" operator="greaterThan">
      <formula>0</formula>
    </cfRule>
  </conditionalFormatting>
  <conditionalFormatting sqref="T64">
    <cfRule type="cellIs" dxfId="645" priority="13" operator="greaterThan">
      <formula>0</formula>
    </cfRule>
  </conditionalFormatting>
  <conditionalFormatting sqref="T66">
    <cfRule type="cellIs" dxfId="644" priority="12" operator="greaterThan">
      <formula>0</formula>
    </cfRule>
  </conditionalFormatting>
  <conditionalFormatting sqref="T68">
    <cfRule type="cellIs" dxfId="643" priority="11" operator="greaterThan">
      <formula>0</formula>
    </cfRule>
  </conditionalFormatting>
  <conditionalFormatting sqref="T70">
    <cfRule type="cellIs" dxfId="642" priority="10" operator="greaterThan">
      <formula>0</formula>
    </cfRule>
  </conditionalFormatting>
  <conditionalFormatting sqref="T72">
    <cfRule type="cellIs" dxfId="641" priority="9" operator="greaterThan">
      <formula>0</formula>
    </cfRule>
  </conditionalFormatting>
  <conditionalFormatting sqref="T74">
    <cfRule type="cellIs" dxfId="640" priority="8" operator="greaterThan">
      <formula>0</formula>
    </cfRule>
  </conditionalFormatting>
  <conditionalFormatting sqref="T76">
    <cfRule type="cellIs" dxfId="639" priority="7" operator="greaterThan">
      <formula>0</formula>
    </cfRule>
  </conditionalFormatting>
  <conditionalFormatting sqref="V7">
    <cfRule type="cellIs" dxfId="638" priority="91" operator="equal">
      <formula>"SI"</formula>
    </cfRule>
  </conditionalFormatting>
  <conditionalFormatting sqref="V5">
    <cfRule type="expression" dxfId="637" priority="1">
      <formula>$BD$153="Field Sales Installer (NFS)"</formula>
    </cfRule>
  </conditionalFormatting>
  <dataValidations count="2">
    <dataValidation type="whole" allowBlank="1" showInputMessage="1" showErrorMessage="1" sqref="L88:N88" xr:uid="{F72838B6-0F8E-4947-96E3-D936DDB0AE7F}">
      <formula1>0</formula1>
      <formula2>9999</formula2>
    </dataValidation>
    <dataValidation type="list" allowBlank="1" showInputMessage="1" showErrorMessage="1" sqref="V7" xr:uid="{04F1CDF2-0D9F-462C-8699-811AE42C3E2C}">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575995A-6D33-42B9-B5A4-AD868CAB1353}">
          <x14:formula1>
            <xm:f>ValoresBonus!$P$3:$P$6</xm:f>
          </x14:formula1>
          <xm:sqref>V5</xm:sqref>
        </x14:dataValidation>
        <x14:dataValidation type="list" allowBlank="1" showInputMessage="1" showErrorMessage="1" xr:uid="{4F16BDB3-6D9B-4C68-8C90-B83F1CE86B5F}">
          <x14:formula1>
            <xm:f>ListaDespelgable!$C$15:$C$316</xm:f>
          </x14:formula1>
          <xm:sqref>C5:I5</xm:sqref>
        </x14:dataValidation>
        <x14:dataValidation type="list" showInputMessage="1" showErrorMessage="1" promptTitle="SOLO VENTAS APROBADAS" prompt=" " xr:uid="{ED9012E6-27D0-4D5E-84CF-2AAA6E6C0758}">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74F2E-76A6-4B6C-BBA2-961577524E18}">
  <sheetPr codeName="Hoja24">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Inicio!$C$10&amp;Inicio!$C$15&amp;'19'!$B$1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636" priority="6">
      <formula>$C$5="FSR NUEVO"</formula>
    </cfRule>
  </conditionalFormatting>
  <conditionalFormatting sqref="L10 N10">
    <cfRule type="expression" dxfId="635" priority="5">
      <formula>$L$8="PRIMER TRAMO"</formula>
    </cfRule>
  </conditionalFormatting>
  <conditionalFormatting sqref="L12:L22 N12:N22 P12:P22 R12:R22 T12:T22">
    <cfRule type="cellIs" dxfId="634" priority="90" operator="greaterThan">
      <formula>0</formula>
    </cfRule>
  </conditionalFormatting>
  <conditionalFormatting sqref="L24 N24">
    <cfRule type="expression" dxfId="633" priority="4">
      <formula>$L$8="PRIMER TRAMO"</formula>
    </cfRule>
  </conditionalFormatting>
  <conditionalFormatting sqref="L26:L36 N26:N36 P26:P36 R26:R36 T26:T36">
    <cfRule type="cellIs" dxfId="632" priority="89" operator="greaterThan">
      <formula>0</formula>
    </cfRule>
  </conditionalFormatting>
  <conditionalFormatting sqref="L38 N38">
    <cfRule type="expression" dxfId="631" priority="3">
      <formula>$L$8="PRIMER TRAMO"</formula>
    </cfRule>
  </conditionalFormatting>
  <conditionalFormatting sqref="L40 N40 P40 R40 T40">
    <cfRule type="cellIs" dxfId="630" priority="88" operator="greaterThan">
      <formula>0</formula>
    </cfRule>
  </conditionalFormatting>
  <conditionalFormatting sqref="L42 N42 P42 R42 T42">
    <cfRule type="cellIs" dxfId="629" priority="87" operator="greaterThan">
      <formula>0</formula>
    </cfRule>
  </conditionalFormatting>
  <conditionalFormatting sqref="L44 N44">
    <cfRule type="expression" dxfId="628" priority="2">
      <formula>$L$8="PRIMER TRAMO"</formula>
    </cfRule>
  </conditionalFormatting>
  <conditionalFormatting sqref="L46">
    <cfRule type="cellIs" dxfId="627" priority="86" operator="greaterThan">
      <formula>0</formula>
    </cfRule>
  </conditionalFormatting>
  <conditionalFormatting sqref="L48">
    <cfRule type="cellIs" dxfId="626" priority="85" operator="greaterThan">
      <formula>0</formula>
    </cfRule>
  </conditionalFormatting>
  <conditionalFormatting sqref="L50">
    <cfRule type="cellIs" dxfId="625" priority="84" operator="greaterThan">
      <formula>0</formula>
    </cfRule>
  </conditionalFormatting>
  <conditionalFormatting sqref="L52">
    <cfRule type="cellIs" dxfId="624" priority="83" operator="greaterThan">
      <formula>0</formula>
    </cfRule>
  </conditionalFormatting>
  <conditionalFormatting sqref="L54">
    <cfRule type="cellIs" dxfId="623" priority="82" operator="greaterThan">
      <formula>0</formula>
    </cfRule>
  </conditionalFormatting>
  <conditionalFormatting sqref="L56">
    <cfRule type="cellIs" dxfId="622" priority="81" operator="greaterThan">
      <formula>0</formula>
    </cfRule>
  </conditionalFormatting>
  <conditionalFormatting sqref="L58">
    <cfRule type="cellIs" dxfId="621" priority="80" operator="greaterThan">
      <formula>0</formula>
    </cfRule>
  </conditionalFormatting>
  <conditionalFormatting sqref="L60">
    <cfRule type="cellIs" dxfId="620" priority="79" operator="greaterThan">
      <formula>0</formula>
    </cfRule>
  </conditionalFormatting>
  <conditionalFormatting sqref="L62">
    <cfRule type="cellIs" dxfId="619" priority="78" operator="greaterThan">
      <formula>0</formula>
    </cfRule>
  </conditionalFormatting>
  <conditionalFormatting sqref="L64">
    <cfRule type="cellIs" dxfId="618" priority="77" operator="greaterThan">
      <formula>0</formula>
    </cfRule>
  </conditionalFormatting>
  <conditionalFormatting sqref="L66">
    <cfRule type="cellIs" dxfId="617" priority="76" operator="greaterThan">
      <formula>0</formula>
    </cfRule>
  </conditionalFormatting>
  <conditionalFormatting sqref="L68">
    <cfRule type="cellIs" dxfId="616" priority="75" operator="greaterThan">
      <formula>0</formula>
    </cfRule>
  </conditionalFormatting>
  <conditionalFormatting sqref="L70">
    <cfRule type="cellIs" dxfId="615" priority="74" operator="greaterThan">
      <formula>0</formula>
    </cfRule>
  </conditionalFormatting>
  <conditionalFormatting sqref="L72">
    <cfRule type="cellIs" dxfId="614" priority="73" operator="greaterThan">
      <formula>0</formula>
    </cfRule>
  </conditionalFormatting>
  <conditionalFormatting sqref="L74">
    <cfRule type="cellIs" dxfId="613" priority="72" operator="greaterThan">
      <formula>0</formula>
    </cfRule>
  </conditionalFormatting>
  <conditionalFormatting sqref="L76">
    <cfRule type="cellIs" dxfId="612" priority="71" operator="greaterThan">
      <formula>0</formula>
    </cfRule>
  </conditionalFormatting>
  <conditionalFormatting sqref="N46">
    <cfRule type="cellIs" dxfId="611" priority="70" operator="greaterThan">
      <formula>0</formula>
    </cfRule>
  </conditionalFormatting>
  <conditionalFormatting sqref="N48">
    <cfRule type="cellIs" dxfId="610" priority="69" operator="greaterThan">
      <formula>0</formula>
    </cfRule>
  </conditionalFormatting>
  <conditionalFormatting sqref="N50">
    <cfRule type="cellIs" dxfId="609" priority="68" operator="greaterThan">
      <formula>0</formula>
    </cfRule>
  </conditionalFormatting>
  <conditionalFormatting sqref="N52">
    <cfRule type="cellIs" dxfId="608" priority="67" operator="greaterThan">
      <formula>0</formula>
    </cfRule>
  </conditionalFormatting>
  <conditionalFormatting sqref="N54">
    <cfRule type="cellIs" dxfId="607" priority="66" operator="greaterThan">
      <formula>0</formula>
    </cfRule>
  </conditionalFormatting>
  <conditionalFormatting sqref="N56">
    <cfRule type="cellIs" dxfId="606" priority="65" operator="greaterThan">
      <formula>0</formula>
    </cfRule>
  </conditionalFormatting>
  <conditionalFormatting sqref="N58">
    <cfRule type="cellIs" dxfId="605" priority="64" operator="greaterThan">
      <formula>0</formula>
    </cfRule>
  </conditionalFormatting>
  <conditionalFormatting sqref="N60">
    <cfRule type="cellIs" dxfId="604" priority="63" operator="greaterThan">
      <formula>0</formula>
    </cfRule>
  </conditionalFormatting>
  <conditionalFormatting sqref="N62">
    <cfRule type="cellIs" dxfId="603" priority="62" operator="greaterThan">
      <formula>0</formula>
    </cfRule>
  </conditionalFormatting>
  <conditionalFormatting sqref="N64">
    <cfRule type="cellIs" dxfId="602" priority="61" operator="greaterThan">
      <formula>0</formula>
    </cfRule>
  </conditionalFormatting>
  <conditionalFormatting sqref="N66">
    <cfRule type="cellIs" dxfId="601" priority="60" operator="greaterThan">
      <formula>0</formula>
    </cfRule>
  </conditionalFormatting>
  <conditionalFormatting sqref="N68">
    <cfRule type="cellIs" dxfId="600" priority="59" operator="greaterThan">
      <formula>0</formula>
    </cfRule>
  </conditionalFormatting>
  <conditionalFormatting sqref="N70">
    <cfRule type="cellIs" dxfId="599" priority="58" operator="greaterThan">
      <formula>0</formula>
    </cfRule>
  </conditionalFormatting>
  <conditionalFormatting sqref="N72">
    <cfRule type="cellIs" dxfId="598" priority="57" operator="greaterThan">
      <formula>0</formula>
    </cfRule>
  </conditionalFormatting>
  <conditionalFormatting sqref="N74">
    <cfRule type="cellIs" dxfId="597" priority="56" operator="greaterThan">
      <formula>0</formula>
    </cfRule>
  </conditionalFormatting>
  <conditionalFormatting sqref="N76">
    <cfRule type="cellIs" dxfId="596" priority="55" operator="greaterThan">
      <formula>0</formula>
    </cfRule>
  </conditionalFormatting>
  <conditionalFormatting sqref="P46">
    <cfRule type="cellIs" dxfId="595" priority="54" operator="greaterThan">
      <formula>0</formula>
    </cfRule>
  </conditionalFormatting>
  <conditionalFormatting sqref="P48">
    <cfRule type="cellIs" dxfId="594" priority="53" operator="greaterThan">
      <formula>0</formula>
    </cfRule>
  </conditionalFormatting>
  <conditionalFormatting sqref="P50">
    <cfRule type="cellIs" dxfId="593" priority="52" operator="greaterThan">
      <formula>0</formula>
    </cfRule>
  </conditionalFormatting>
  <conditionalFormatting sqref="P52">
    <cfRule type="cellIs" dxfId="592" priority="51" operator="greaterThan">
      <formula>0</formula>
    </cfRule>
  </conditionalFormatting>
  <conditionalFormatting sqref="P54">
    <cfRule type="cellIs" dxfId="591" priority="50" operator="greaterThan">
      <formula>0</formula>
    </cfRule>
  </conditionalFormatting>
  <conditionalFormatting sqref="P56">
    <cfRule type="cellIs" dxfId="590" priority="49" operator="greaterThan">
      <formula>0</formula>
    </cfRule>
  </conditionalFormatting>
  <conditionalFormatting sqref="P58">
    <cfRule type="cellIs" dxfId="589" priority="48" operator="greaterThan">
      <formula>0</formula>
    </cfRule>
  </conditionalFormatting>
  <conditionalFormatting sqref="P60">
    <cfRule type="cellIs" dxfId="588" priority="47" operator="greaterThan">
      <formula>0</formula>
    </cfRule>
  </conditionalFormatting>
  <conditionalFormatting sqref="P62">
    <cfRule type="cellIs" dxfId="587" priority="46" operator="greaterThan">
      <formula>0</formula>
    </cfRule>
  </conditionalFormatting>
  <conditionalFormatting sqref="P64">
    <cfRule type="cellIs" dxfId="586" priority="45" operator="greaterThan">
      <formula>0</formula>
    </cfRule>
  </conditionalFormatting>
  <conditionalFormatting sqref="P66">
    <cfRule type="cellIs" dxfId="585" priority="44" operator="greaterThan">
      <formula>0</formula>
    </cfRule>
  </conditionalFormatting>
  <conditionalFormatting sqref="P68">
    <cfRule type="cellIs" dxfId="584" priority="43" operator="greaterThan">
      <formula>0</formula>
    </cfRule>
  </conditionalFormatting>
  <conditionalFormatting sqref="P70">
    <cfRule type="cellIs" dxfId="583" priority="42" operator="greaterThan">
      <formula>0</formula>
    </cfRule>
  </conditionalFormatting>
  <conditionalFormatting sqref="P72">
    <cfRule type="cellIs" dxfId="582" priority="41" operator="greaterThan">
      <formula>0</formula>
    </cfRule>
  </conditionalFormatting>
  <conditionalFormatting sqref="P74">
    <cfRule type="cellIs" dxfId="581" priority="40" operator="greaterThan">
      <formula>0</formula>
    </cfRule>
  </conditionalFormatting>
  <conditionalFormatting sqref="P76">
    <cfRule type="cellIs" dxfId="580" priority="39" operator="greaterThan">
      <formula>0</formula>
    </cfRule>
  </conditionalFormatting>
  <conditionalFormatting sqref="R46">
    <cfRule type="cellIs" dxfId="579" priority="38" operator="greaterThan">
      <formula>0</formula>
    </cfRule>
  </conditionalFormatting>
  <conditionalFormatting sqref="R48">
    <cfRule type="cellIs" dxfId="578" priority="37" operator="greaterThan">
      <formula>0</formula>
    </cfRule>
  </conditionalFormatting>
  <conditionalFormatting sqref="R50">
    <cfRule type="cellIs" dxfId="577" priority="36" operator="greaterThan">
      <formula>0</formula>
    </cfRule>
  </conditionalFormatting>
  <conditionalFormatting sqref="R52">
    <cfRule type="cellIs" dxfId="576" priority="35" operator="greaterThan">
      <formula>0</formula>
    </cfRule>
  </conditionalFormatting>
  <conditionalFormatting sqref="R54">
    <cfRule type="cellIs" dxfId="575" priority="34" operator="greaterThan">
      <formula>0</formula>
    </cfRule>
  </conditionalFormatting>
  <conditionalFormatting sqref="R56">
    <cfRule type="cellIs" dxfId="574" priority="33" operator="greaterThan">
      <formula>0</formula>
    </cfRule>
  </conditionalFormatting>
  <conditionalFormatting sqref="R58">
    <cfRule type="cellIs" dxfId="573" priority="32" operator="greaterThan">
      <formula>0</formula>
    </cfRule>
  </conditionalFormatting>
  <conditionalFormatting sqref="R60">
    <cfRule type="cellIs" dxfId="572" priority="31" operator="greaterThan">
      <formula>0</formula>
    </cfRule>
  </conditionalFormatting>
  <conditionalFormatting sqref="R62">
    <cfRule type="cellIs" dxfId="571" priority="30" operator="greaterThan">
      <formula>0</formula>
    </cfRule>
  </conditionalFormatting>
  <conditionalFormatting sqref="R64">
    <cfRule type="cellIs" dxfId="570" priority="29" operator="greaterThan">
      <formula>0</formula>
    </cfRule>
  </conditionalFormatting>
  <conditionalFormatting sqref="R66">
    <cfRule type="cellIs" dxfId="569" priority="28" operator="greaterThan">
      <formula>0</formula>
    </cfRule>
  </conditionalFormatting>
  <conditionalFormatting sqref="R68">
    <cfRule type="cellIs" dxfId="568" priority="27" operator="greaterThan">
      <formula>0</formula>
    </cfRule>
  </conditionalFormatting>
  <conditionalFormatting sqref="R70">
    <cfRule type="cellIs" dxfId="567" priority="26" operator="greaterThan">
      <formula>0</formula>
    </cfRule>
  </conditionalFormatting>
  <conditionalFormatting sqref="R72">
    <cfRule type="cellIs" dxfId="566" priority="25" operator="greaterThan">
      <formula>0</formula>
    </cfRule>
  </conditionalFormatting>
  <conditionalFormatting sqref="R74">
    <cfRule type="cellIs" dxfId="565" priority="24" operator="greaterThan">
      <formula>0</formula>
    </cfRule>
  </conditionalFormatting>
  <conditionalFormatting sqref="R76">
    <cfRule type="cellIs" dxfId="564" priority="23" operator="greaterThan">
      <formula>0</formula>
    </cfRule>
  </conditionalFormatting>
  <conditionalFormatting sqref="T46">
    <cfRule type="cellIs" dxfId="563" priority="22" operator="greaterThan">
      <formula>0</formula>
    </cfRule>
  </conditionalFormatting>
  <conditionalFormatting sqref="T48">
    <cfRule type="cellIs" dxfId="562" priority="21" operator="greaterThan">
      <formula>0</formula>
    </cfRule>
  </conditionalFormatting>
  <conditionalFormatting sqref="T50">
    <cfRule type="cellIs" dxfId="561" priority="20" operator="greaterThan">
      <formula>0</formula>
    </cfRule>
  </conditionalFormatting>
  <conditionalFormatting sqref="T52">
    <cfRule type="cellIs" dxfId="560" priority="19" operator="greaterThan">
      <formula>0</formula>
    </cfRule>
  </conditionalFormatting>
  <conditionalFormatting sqref="T54">
    <cfRule type="cellIs" dxfId="559" priority="18" operator="greaterThan">
      <formula>0</formula>
    </cfRule>
  </conditionalFormatting>
  <conditionalFormatting sqref="T56">
    <cfRule type="cellIs" dxfId="558" priority="17" operator="greaterThan">
      <formula>0</formula>
    </cfRule>
  </conditionalFormatting>
  <conditionalFormatting sqref="T58">
    <cfRule type="cellIs" dxfId="557" priority="16" operator="greaterThan">
      <formula>0</formula>
    </cfRule>
  </conditionalFormatting>
  <conditionalFormatting sqref="T60">
    <cfRule type="cellIs" dxfId="556" priority="15" operator="greaterThan">
      <formula>0</formula>
    </cfRule>
  </conditionalFormatting>
  <conditionalFormatting sqref="T62">
    <cfRule type="cellIs" dxfId="555" priority="14" operator="greaterThan">
      <formula>0</formula>
    </cfRule>
  </conditionalFormatting>
  <conditionalFormatting sqref="T64">
    <cfRule type="cellIs" dxfId="554" priority="13" operator="greaterThan">
      <formula>0</formula>
    </cfRule>
  </conditionalFormatting>
  <conditionalFormatting sqref="T66">
    <cfRule type="cellIs" dxfId="553" priority="12" operator="greaterThan">
      <formula>0</formula>
    </cfRule>
  </conditionalFormatting>
  <conditionalFormatting sqref="T68">
    <cfRule type="cellIs" dxfId="552" priority="11" operator="greaterThan">
      <formula>0</formula>
    </cfRule>
  </conditionalFormatting>
  <conditionalFormatting sqref="T70">
    <cfRule type="cellIs" dxfId="551" priority="10" operator="greaterThan">
      <formula>0</formula>
    </cfRule>
  </conditionalFormatting>
  <conditionalFormatting sqref="T72">
    <cfRule type="cellIs" dxfId="550" priority="9" operator="greaterThan">
      <formula>0</formula>
    </cfRule>
  </conditionalFormatting>
  <conditionalFormatting sqref="T74">
    <cfRule type="cellIs" dxfId="549" priority="8" operator="greaterThan">
      <formula>0</formula>
    </cfRule>
  </conditionalFormatting>
  <conditionalFormatting sqref="T76">
    <cfRule type="cellIs" dxfId="548" priority="7" operator="greaterThan">
      <formula>0</formula>
    </cfRule>
  </conditionalFormatting>
  <conditionalFormatting sqref="V7">
    <cfRule type="cellIs" dxfId="547" priority="91" operator="equal">
      <formula>"SI"</formula>
    </cfRule>
  </conditionalFormatting>
  <conditionalFormatting sqref="V5">
    <cfRule type="expression" dxfId="546" priority="1">
      <formula>$BD$153="Field Sales Installer (NFS)"</formula>
    </cfRule>
  </conditionalFormatting>
  <dataValidations count="2">
    <dataValidation type="whole" allowBlank="1" showInputMessage="1" showErrorMessage="1" sqref="L88:N88" xr:uid="{C793B683-55C6-402D-A8CE-74F8CA12417E}">
      <formula1>0</formula1>
      <formula2>9999</formula2>
    </dataValidation>
    <dataValidation type="list" allowBlank="1" showInputMessage="1" showErrorMessage="1" sqref="V7" xr:uid="{18AE2CE6-43D3-4C5F-934C-8801AD499B31}">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20694CA-FD15-4E0F-A190-113EB59D37C1}">
          <x14:formula1>
            <xm:f>ValoresBonus!$P$3:$P$6</xm:f>
          </x14:formula1>
          <xm:sqref>V5</xm:sqref>
        </x14:dataValidation>
        <x14:dataValidation type="list" allowBlank="1" showInputMessage="1" showErrorMessage="1" xr:uid="{E469E4CA-05D1-4EFE-BC03-D9844944F9DB}">
          <x14:formula1>
            <xm:f>ListaDespelgable!$C$15:$C$316</xm:f>
          </x14:formula1>
          <xm:sqref>C5:I5</xm:sqref>
        </x14:dataValidation>
        <x14:dataValidation type="list" showInputMessage="1" showErrorMessage="1" promptTitle="SOLO VENTAS APROBADAS" prompt=" " xr:uid="{71ECBB30-0BE5-4863-978D-9B6E8011C177}">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22C5C-7B2B-45E9-A4C3-CDFE18C65491}">
  <sheetPr codeName="Hoja25">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Inicio!$C$10&amp;Inicio!$C$15&amp;'20'!$B$1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545" priority="6">
      <formula>$C$5="FSR NUEVO"</formula>
    </cfRule>
  </conditionalFormatting>
  <conditionalFormatting sqref="L10 N10">
    <cfRule type="expression" dxfId="544" priority="5">
      <formula>$L$8="PRIMER TRAMO"</formula>
    </cfRule>
  </conditionalFormatting>
  <conditionalFormatting sqref="L12:L22 N12:N22 P12:P22 R12:R22 T12:T22">
    <cfRule type="cellIs" dxfId="543" priority="90" operator="greaterThan">
      <formula>0</formula>
    </cfRule>
  </conditionalFormatting>
  <conditionalFormatting sqref="L24 N24">
    <cfRule type="expression" dxfId="542" priority="4">
      <formula>$L$8="PRIMER TRAMO"</formula>
    </cfRule>
  </conditionalFormatting>
  <conditionalFormatting sqref="L26:L36 N26:N36 P26:P36 R26:R36 T26:T36">
    <cfRule type="cellIs" dxfId="541" priority="89" operator="greaterThan">
      <formula>0</formula>
    </cfRule>
  </conditionalFormatting>
  <conditionalFormatting sqref="L38 N38">
    <cfRule type="expression" dxfId="540" priority="3">
      <formula>$L$8="PRIMER TRAMO"</formula>
    </cfRule>
  </conditionalFormatting>
  <conditionalFormatting sqref="L40 N40 P40 R40 T40">
    <cfRule type="cellIs" dxfId="539" priority="88" operator="greaterThan">
      <formula>0</formula>
    </cfRule>
  </conditionalFormatting>
  <conditionalFormatting sqref="L42 N42 P42 R42 T42">
    <cfRule type="cellIs" dxfId="538" priority="87" operator="greaterThan">
      <formula>0</formula>
    </cfRule>
  </conditionalFormatting>
  <conditionalFormatting sqref="L44 N44">
    <cfRule type="expression" dxfId="537" priority="2">
      <formula>$L$8="PRIMER TRAMO"</formula>
    </cfRule>
  </conditionalFormatting>
  <conditionalFormatting sqref="L46">
    <cfRule type="cellIs" dxfId="536" priority="86" operator="greaterThan">
      <formula>0</formula>
    </cfRule>
  </conditionalFormatting>
  <conditionalFormatting sqref="L48">
    <cfRule type="cellIs" dxfId="535" priority="85" operator="greaterThan">
      <formula>0</formula>
    </cfRule>
  </conditionalFormatting>
  <conditionalFormatting sqref="L50">
    <cfRule type="cellIs" dxfId="534" priority="84" operator="greaterThan">
      <formula>0</formula>
    </cfRule>
  </conditionalFormatting>
  <conditionalFormatting sqref="L52">
    <cfRule type="cellIs" dxfId="533" priority="83" operator="greaterThan">
      <formula>0</formula>
    </cfRule>
  </conditionalFormatting>
  <conditionalFormatting sqref="L54">
    <cfRule type="cellIs" dxfId="532" priority="82" operator="greaterThan">
      <formula>0</formula>
    </cfRule>
  </conditionalFormatting>
  <conditionalFormatting sqref="L56">
    <cfRule type="cellIs" dxfId="531" priority="81" operator="greaterThan">
      <formula>0</formula>
    </cfRule>
  </conditionalFormatting>
  <conditionalFormatting sqref="L58">
    <cfRule type="cellIs" dxfId="530" priority="80" operator="greaterThan">
      <formula>0</formula>
    </cfRule>
  </conditionalFormatting>
  <conditionalFormatting sqref="L60">
    <cfRule type="cellIs" dxfId="529" priority="79" operator="greaterThan">
      <formula>0</formula>
    </cfRule>
  </conditionalFormatting>
  <conditionalFormatting sqref="L62">
    <cfRule type="cellIs" dxfId="528" priority="78" operator="greaterThan">
      <formula>0</formula>
    </cfRule>
  </conditionalFormatting>
  <conditionalFormatting sqref="L64">
    <cfRule type="cellIs" dxfId="527" priority="77" operator="greaterThan">
      <formula>0</formula>
    </cfRule>
  </conditionalFormatting>
  <conditionalFormatting sqref="L66">
    <cfRule type="cellIs" dxfId="526" priority="76" operator="greaterThan">
      <formula>0</formula>
    </cfRule>
  </conditionalFormatting>
  <conditionalFormatting sqref="L68">
    <cfRule type="cellIs" dxfId="525" priority="75" operator="greaterThan">
      <formula>0</formula>
    </cfRule>
  </conditionalFormatting>
  <conditionalFormatting sqref="L70">
    <cfRule type="cellIs" dxfId="524" priority="74" operator="greaterThan">
      <formula>0</formula>
    </cfRule>
  </conditionalFormatting>
  <conditionalFormatting sqref="L72">
    <cfRule type="cellIs" dxfId="523" priority="73" operator="greaterThan">
      <formula>0</formula>
    </cfRule>
  </conditionalFormatting>
  <conditionalFormatting sqref="L74">
    <cfRule type="cellIs" dxfId="522" priority="72" operator="greaterThan">
      <formula>0</formula>
    </cfRule>
  </conditionalFormatting>
  <conditionalFormatting sqref="L76">
    <cfRule type="cellIs" dxfId="521" priority="71" operator="greaterThan">
      <formula>0</formula>
    </cfRule>
  </conditionalFormatting>
  <conditionalFormatting sqref="N46">
    <cfRule type="cellIs" dxfId="520" priority="70" operator="greaterThan">
      <formula>0</formula>
    </cfRule>
  </conditionalFormatting>
  <conditionalFormatting sqref="N48">
    <cfRule type="cellIs" dxfId="519" priority="69" operator="greaterThan">
      <formula>0</formula>
    </cfRule>
  </conditionalFormatting>
  <conditionalFormatting sqref="N50">
    <cfRule type="cellIs" dxfId="518" priority="68" operator="greaterThan">
      <formula>0</formula>
    </cfRule>
  </conditionalFormatting>
  <conditionalFormatting sqref="N52">
    <cfRule type="cellIs" dxfId="517" priority="67" operator="greaterThan">
      <formula>0</formula>
    </cfRule>
  </conditionalFormatting>
  <conditionalFormatting sqref="N54">
    <cfRule type="cellIs" dxfId="516" priority="66" operator="greaterThan">
      <formula>0</formula>
    </cfRule>
  </conditionalFormatting>
  <conditionalFormatting sqref="N56">
    <cfRule type="cellIs" dxfId="515" priority="65" operator="greaterThan">
      <formula>0</formula>
    </cfRule>
  </conditionalFormatting>
  <conditionalFormatting sqref="N58">
    <cfRule type="cellIs" dxfId="514" priority="64" operator="greaterThan">
      <formula>0</formula>
    </cfRule>
  </conditionalFormatting>
  <conditionalFormatting sqref="N60">
    <cfRule type="cellIs" dxfId="513" priority="63" operator="greaterThan">
      <formula>0</formula>
    </cfRule>
  </conditionalFormatting>
  <conditionalFormatting sqref="N62">
    <cfRule type="cellIs" dxfId="512" priority="62" operator="greaterThan">
      <formula>0</formula>
    </cfRule>
  </conditionalFormatting>
  <conditionalFormatting sqref="N64">
    <cfRule type="cellIs" dxfId="511" priority="61" operator="greaterThan">
      <formula>0</formula>
    </cfRule>
  </conditionalFormatting>
  <conditionalFormatting sqref="N66">
    <cfRule type="cellIs" dxfId="510" priority="60" operator="greaterThan">
      <formula>0</formula>
    </cfRule>
  </conditionalFormatting>
  <conditionalFormatting sqref="N68">
    <cfRule type="cellIs" dxfId="509" priority="59" operator="greaterThan">
      <formula>0</formula>
    </cfRule>
  </conditionalFormatting>
  <conditionalFormatting sqref="N70">
    <cfRule type="cellIs" dxfId="508" priority="58" operator="greaterThan">
      <formula>0</formula>
    </cfRule>
  </conditionalFormatting>
  <conditionalFormatting sqref="N72">
    <cfRule type="cellIs" dxfId="507" priority="57" operator="greaterThan">
      <formula>0</formula>
    </cfRule>
  </conditionalFormatting>
  <conditionalFormatting sqref="N74">
    <cfRule type="cellIs" dxfId="506" priority="56" operator="greaterThan">
      <formula>0</formula>
    </cfRule>
  </conditionalFormatting>
  <conditionalFormatting sqref="N76">
    <cfRule type="cellIs" dxfId="505" priority="55" operator="greaterThan">
      <formula>0</formula>
    </cfRule>
  </conditionalFormatting>
  <conditionalFormatting sqref="P46">
    <cfRule type="cellIs" dxfId="504" priority="54" operator="greaterThan">
      <formula>0</formula>
    </cfRule>
  </conditionalFormatting>
  <conditionalFormatting sqref="P48">
    <cfRule type="cellIs" dxfId="503" priority="53" operator="greaterThan">
      <formula>0</formula>
    </cfRule>
  </conditionalFormatting>
  <conditionalFormatting sqref="P50">
    <cfRule type="cellIs" dxfId="502" priority="52" operator="greaterThan">
      <formula>0</formula>
    </cfRule>
  </conditionalFormatting>
  <conditionalFormatting sqref="P52">
    <cfRule type="cellIs" dxfId="501" priority="51" operator="greaterThan">
      <formula>0</formula>
    </cfRule>
  </conditionalFormatting>
  <conditionalFormatting sqref="P54">
    <cfRule type="cellIs" dxfId="500" priority="50" operator="greaterThan">
      <formula>0</formula>
    </cfRule>
  </conditionalFormatting>
  <conditionalFormatting sqref="P56">
    <cfRule type="cellIs" dxfId="499" priority="49" operator="greaterThan">
      <formula>0</formula>
    </cfRule>
  </conditionalFormatting>
  <conditionalFormatting sqref="P58">
    <cfRule type="cellIs" dxfId="498" priority="48" operator="greaterThan">
      <formula>0</formula>
    </cfRule>
  </conditionalFormatting>
  <conditionalFormatting sqref="P60">
    <cfRule type="cellIs" dxfId="497" priority="47" operator="greaterThan">
      <formula>0</formula>
    </cfRule>
  </conditionalFormatting>
  <conditionalFormatting sqref="P62">
    <cfRule type="cellIs" dxfId="496" priority="46" operator="greaterThan">
      <formula>0</formula>
    </cfRule>
  </conditionalFormatting>
  <conditionalFormatting sqref="P64">
    <cfRule type="cellIs" dxfId="495" priority="45" operator="greaterThan">
      <formula>0</formula>
    </cfRule>
  </conditionalFormatting>
  <conditionalFormatting sqref="P66">
    <cfRule type="cellIs" dxfId="494" priority="44" operator="greaterThan">
      <formula>0</formula>
    </cfRule>
  </conditionalFormatting>
  <conditionalFormatting sqref="P68">
    <cfRule type="cellIs" dxfId="493" priority="43" operator="greaterThan">
      <formula>0</formula>
    </cfRule>
  </conditionalFormatting>
  <conditionalFormatting sqref="P70">
    <cfRule type="cellIs" dxfId="492" priority="42" operator="greaterThan">
      <formula>0</formula>
    </cfRule>
  </conditionalFormatting>
  <conditionalFormatting sqref="P72">
    <cfRule type="cellIs" dxfId="491" priority="41" operator="greaterThan">
      <formula>0</formula>
    </cfRule>
  </conditionalFormatting>
  <conditionalFormatting sqref="P74">
    <cfRule type="cellIs" dxfId="490" priority="40" operator="greaterThan">
      <formula>0</formula>
    </cfRule>
  </conditionalFormatting>
  <conditionalFormatting sqref="P76">
    <cfRule type="cellIs" dxfId="489" priority="39" operator="greaterThan">
      <formula>0</formula>
    </cfRule>
  </conditionalFormatting>
  <conditionalFormatting sqref="R46">
    <cfRule type="cellIs" dxfId="488" priority="38" operator="greaterThan">
      <formula>0</formula>
    </cfRule>
  </conditionalFormatting>
  <conditionalFormatting sqref="R48">
    <cfRule type="cellIs" dxfId="487" priority="37" operator="greaterThan">
      <formula>0</formula>
    </cfRule>
  </conditionalFormatting>
  <conditionalFormatting sqref="R50">
    <cfRule type="cellIs" dxfId="486" priority="36" operator="greaterThan">
      <formula>0</formula>
    </cfRule>
  </conditionalFormatting>
  <conditionalFormatting sqref="R52">
    <cfRule type="cellIs" dxfId="485" priority="35" operator="greaterThan">
      <formula>0</formula>
    </cfRule>
  </conditionalFormatting>
  <conditionalFormatting sqref="R54">
    <cfRule type="cellIs" dxfId="484" priority="34" operator="greaterThan">
      <formula>0</formula>
    </cfRule>
  </conditionalFormatting>
  <conditionalFormatting sqref="R56">
    <cfRule type="cellIs" dxfId="483" priority="33" operator="greaterThan">
      <formula>0</formula>
    </cfRule>
  </conditionalFormatting>
  <conditionalFormatting sqref="R58">
    <cfRule type="cellIs" dxfId="482" priority="32" operator="greaterThan">
      <formula>0</formula>
    </cfRule>
  </conditionalFormatting>
  <conditionalFormatting sqref="R60">
    <cfRule type="cellIs" dxfId="481" priority="31" operator="greaterThan">
      <formula>0</formula>
    </cfRule>
  </conditionalFormatting>
  <conditionalFormatting sqref="R62">
    <cfRule type="cellIs" dxfId="480" priority="30" operator="greaterThan">
      <formula>0</formula>
    </cfRule>
  </conditionalFormatting>
  <conditionalFormatting sqref="R64">
    <cfRule type="cellIs" dxfId="479" priority="29" operator="greaterThan">
      <formula>0</formula>
    </cfRule>
  </conditionalFormatting>
  <conditionalFormatting sqref="R66">
    <cfRule type="cellIs" dxfId="478" priority="28" operator="greaterThan">
      <formula>0</formula>
    </cfRule>
  </conditionalFormatting>
  <conditionalFormatting sqref="R68">
    <cfRule type="cellIs" dxfId="477" priority="27" operator="greaterThan">
      <formula>0</formula>
    </cfRule>
  </conditionalFormatting>
  <conditionalFormatting sqref="R70">
    <cfRule type="cellIs" dxfId="476" priority="26" operator="greaterThan">
      <formula>0</formula>
    </cfRule>
  </conditionalFormatting>
  <conditionalFormatting sqref="R72">
    <cfRule type="cellIs" dxfId="475" priority="25" operator="greaterThan">
      <formula>0</formula>
    </cfRule>
  </conditionalFormatting>
  <conditionalFormatting sqref="R74">
    <cfRule type="cellIs" dxfId="474" priority="24" operator="greaterThan">
      <formula>0</formula>
    </cfRule>
  </conditionalFormatting>
  <conditionalFormatting sqref="R76">
    <cfRule type="cellIs" dxfId="473" priority="23" operator="greaterThan">
      <formula>0</formula>
    </cfRule>
  </conditionalFormatting>
  <conditionalFormatting sqref="T46">
    <cfRule type="cellIs" dxfId="472" priority="22" operator="greaterThan">
      <formula>0</formula>
    </cfRule>
  </conditionalFormatting>
  <conditionalFormatting sqref="T48">
    <cfRule type="cellIs" dxfId="471" priority="21" operator="greaterThan">
      <formula>0</formula>
    </cfRule>
  </conditionalFormatting>
  <conditionalFormatting sqref="T50">
    <cfRule type="cellIs" dxfId="470" priority="20" operator="greaterThan">
      <formula>0</formula>
    </cfRule>
  </conditionalFormatting>
  <conditionalFormatting sqref="T52">
    <cfRule type="cellIs" dxfId="469" priority="19" operator="greaterThan">
      <formula>0</formula>
    </cfRule>
  </conditionalFormatting>
  <conditionalFormatting sqref="T54">
    <cfRule type="cellIs" dxfId="468" priority="18" operator="greaterThan">
      <formula>0</formula>
    </cfRule>
  </conditionalFormatting>
  <conditionalFormatting sqref="T56">
    <cfRule type="cellIs" dxfId="467" priority="17" operator="greaterThan">
      <formula>0</formula>
    </cfRule>
  </conditionalFormatting>
  <conditionalFormatting sqref="T58">
    <cfRule type="cellIs" dxfId="466" priority="16" operator="greaterThan">
      <formula>0</formula>
    </cfRule>
  </conditionalFormatting>
  <conditionalFormatting sqref="T60">
    <cfRule type="cellIs" dxfId="465" priority="15" operator="greaterThan">
      <formula>0</formula>
    </cfRule>
  </conditionalFormatting>
  <conditionalFormatting sqref="T62">
    <cfRule type="cellIs" dxfId="464" priority="14" operator="greaterThan">
      <formula>0</formula>
    </cfRule>
  </conditionalFormatting>
  <conditionalFormatting sqref="T64">
    <cfRule type="cellIs" dxfId="463" priority="13" operator="greaterThan">
      <formula>0</formula>
    </cfRule>
  </conditionalFormatting>
  <conditionalFormatting sqref="T66">
    <cfRule type="cellIs" dxfId="462" priority="12" operator="greaterThan">
      <formula>0</formula>
    </cfRule>
  </conditionalFormatting>
  <conditionalFormatting sqref="T68">
    <cfRule type="cellIs" dxfId="461" priority="11" operator="greaterThan">
      <formula>0</formula>
    </cfRule>
  </conditionalFormatting>
  <conditionalFormatting sqref="T70">
    <cfRule type="cellIs" dxfId="460" priority="10" operator="greaterThan">
      <formula>0</formula>
    </cfRule>
  </conditionalFormatting>
  <conditionalFormatting sqref="T72">
    <cfRule type="cellIs" dxfId="459" priority="9" operator="greaterThan">
      <formula>0</formula>
    </cfRule>
  </conditionalFormatting>
  <conditionalFormatting sqref="T74">
    <cfRule type="cellIs" dxfId="458" priority="8" operator="greaterThan">
      <formula>0</formula>
    </cfRule>
  </conditionalFormatting>
  <conditionalFormatting sqref="T76">
    <cfRule type="cellIs" dxfId="457" priority="7" operator="greaterThan">
      <formula>0</formula>
    </cfRule>
  </conditionalFormatting>
  <conditionalFormatting sqref="V7">
    <cfRule type="cellIs" dxfId="456" priority="91" operator="equal">
      <formula>"SI"</formula>
    </cfRule>
  </conditionalFormatting>
  <conditionalFormatting sqref="V5">
    <cfRule type="expression" dxfId="455" priority="1">
      <formula>$BD$153="Field Sales Installer (NFS)"</formula>
    </cfRule>
  </conditionalFormatting>
  <dataValidations count="2">
    <dataValidation type="whole" allowBlank="1" showInputMessage="1" showErrorMessage="1" sqref="L88:N88" xr:uid="{6ABE51B5-111D-4FEC-9EC6-0F9DE2C73CE1}">
      <formula1>0</formula1>
      <formula2>9999</formula2>
    </dataValidation>
    <dataValidation type="list" allowBlank="1" showInputMessage="1" showErrorMessage="1" sqref="V7" xr:uid="{BDAE70C7-0708-4E57-A14C-FD12B77BF493}">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A144251A-86E3-4A59-887D-57CF44D32178}">
          <x14:formula1>
            <xm:f>ValoresBonus!$P$3:$P$6</xm:f>
          </x14:formula1>
          <xm:sqref>V5</xm:sqref>
        </x14:dataValidation>
        <x14:dataValidation type="list" allowBlank="1" showInputMessage="1" showErrorMessage="1" xr:uid="{3FD796EC-775C-42A4-A7C6-B0B4925DA5C8}">
          <x14:formula1>
            <xm:f>ListaDespelgable!$C$15:$C$316</xm:f>
          </x14:formula1>
          <xm:sqref>C5:I5</xm:sqref>
        </x14:dataValidation>
        <x14:dataValidation type="list" showInputMessage="1" showErrorMessage="1" promptTitle="SOLO VENTAS APROBADAS" prompt=" " xr:uid="{41FD057F-B4E3-4701-9C90-F424BEEA7164}">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87F0B-0B37-4793-95F1-514D821DC732}">
  <sheetPr codeName="Hoja26">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Inicio!$C$10&amp;Inicio!$C$15&amp;'21'!$B$1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454" priority="6">
      <formula>$C$5="FSR NUEVO"</formula>
    </cfRule>
  </conditionalFormatting>
  <conditionalFormatting sqref="L10 N10">
    <cfRule type="expression" dxfId="453" priority="5">
      <formula>$L$8="PRIMER TRAMO"</formula>
    </cfRule>
  </conditionalFormatting>
  <conditionalFormatting sqref="L12:L22 N12:N22 P12:P22 R12:R22 T12:T22">
    <cfRule type="cellIs" dxfId="452" priority="90" operator="greaterThan">
      <formula>0</formula>
    </cfRule>
  </conditionalFormatting>
  <conditionalFormatting sqref="L24 N24">
    <cfRule type="expression" dxfId="451" priority="4">
      <formula>$L$8="PRIMER TRAMO"</formula>
    </cfRule>
  </conditionalFormatting>
  <conditionalFormatting sqref="L26:L36 N26:N36 P26:P36 R26:R36 T26:T36">
    <cfRule type="cellIs" dxfId="450" priority="89" operator="greaterThan">
      <formula>0</formula>
    </cfRule>
  </conditionalFormatting>
  <conditionalFormatting sqref="L38 N38">
    <cfRule type="expression" dxfId="449" priority="3">
      <formula>$L$8="PRIMER TRAMO"</formula>
    </cfRule>
  </conditionalFormatting>
  <conditionalFormatting sqref="L40 N40 P40 R40 T40">
    <cfRule type="cellIs" dxfId="448" priority="88" operator="greaterThan">
      <formula>0</formula>
    </cfRule>
  </conditionalFormatting>
  <conditionalFormatting sqref="L42 N42 P42 R42 T42">
    <cfRule type="cellIs" dxfId="447" priority="87" operator="greaterThan">
      <formula>0</formula>
    </cfRule>
  </conditionalFormatting>
  <conditionalFormatting sqref="L44 N44">
    <cfRule type="expression" dxfId="446" priority="2">
      <formula>$L$8="PRIMER TRAMO"</formula>
    </cfRule>
  </conditionalFormatting>
  <conditionalFormatting sqref="L46">
    <cfRule type="cellIs" dxfId="445" priority="86" operator="greaterThan">
      <formula>0</formula>
    </cfRule>
  </conditionalFormatting>
  <conditionalFormatting sqref="L48">
    <cfRule type="cellIs" dxfId="444" priority="85" operator="greaterThan">
      <formula>0</formula>
    </cfRule>
  </conditionalFormatting>
  <conditionalFormatting sqref="L50">
    <cfRule type="cellIs" dxfId="443" priority="84" operator="greaterThan">
      <formula>0</formula>
    </cfRule>
  </conditionalFormatting>
  <conditionalFormatting sqref="L52">
    <cfRule type="cellIs" dxfId="442" priority="83" operator="greaterThan">
      <formula>0</formula>
    </cfRule>
  </conditionalFormatting>
  <conditionalFormatting sqref="L54">
    <cfRule type="cellIs" dxfId="441" priority="82" operator="greaterThan">
      <formula>0</formula>
    </cfRule>
  </conditionalFormatting>
  <conditionalFormatting sqref="L56">
    <cfRule type="cellIs" dxfId="440" priority="81" operator="greaterThan">
      <formula>0</formula>
    </cfRule>
  </conditionalFormatting>
  <conditionalFormatting sqref="L58">
    <cfRule type="cellIs" dxfId="439" priority="80" operator="greaterThan">
      <formula>0</formula>
    </cfRule>
  </conditionalFormatting>
  <conditionalFormatting sqref="L60">
    <cfRule type="cellIs" dxfId="438" priority="79" operator="greaterThan">
      <formula>0</formula>
    </cfRule>
  </conditionalFormatting>
  <conditionalFormatting sqref="L62">
    <cfRule type="cellIs" dxfId="437" priority="78" operator="greaterThan">
      <formula>0</formula>
    </cfRule>
  </conditionalFormatting>
  <conditionalFormatting sqref="L64">
    <cfRule type="cellIs" dxfId="436" priority="77" operator="greaterThan">
      <formula>0</formula>
    </cfRule>
  </conditionalFormatting>
  <conditionalFormatting sqref="L66">
    <cfRule type="cellIs" dxfId="435" priority="76" operator="greaterThan">
      <formula>0</formula>
    </cfRule>
  </conditionalFormatting>
  <conditionalFormatting sqref="L68">
    <cfRule type="cellIs" dxfId="434" priority="75" operator="greaterThan">
      <formula>0</formula>
    </cfRule>
  </conditionalFormatting>
  <conditionalFormatting sqref="L70">
    <cfRule type="cellIs" dxfId="433" priority="74" operator="greaterThan">
      <formula>0</formula>
    </cfRule>
  </conditionalFormatting>
  <conditionalFormatting sqref="L72">
    <cfRule type="cellIs" dxfId="432" priority="73" operator="greaterThan">
      <formula>0</formula>
    </cfRule>
  </conditionalFormatting>
  <conditionalFormatting sqref="L74">
    <cfRule type="cellIs" dxfId="431" priority="72" operator="greaterThan">
      <formula>0</formula>
    </cfRule>
  </conditionalFormatting>
  <conditionalFormatting sqref="L76">
    <cfRule type="cellIs" dxfId="430" priority="71" operator="greaterThan">
      <formula>0</formula>
    </cfRule>
  </conditionalFormatting>
  <conditionalFormatting sqref="N46">
    <cfRule type="cellIs" dxfId="429" priority="70" operator="greaterThan">
      <formula>0</formula>
    </cfRule>
  </conditionalFormatting>
  <conditionalFormatting sqref="N48">
    <cfRule type="cellIs" dxfId="428" priority="69" operator="greaterThan">
      <formula>0</formula>
    </cfRule>
  </conditionalFormatting>
  <conditionalFormatting sqref="N50">
    <cfRule type="cellIs" dxfId="427" priority="68" operator="greaterThan">
      <formula>0</formula>
    </cfRule>
  </conditionalFormatting>
  <conditionalFormatting sqref="N52">
    <cfRule type="cellIs" dxfId="426" priority="67" operator="greaterThan">
      <formula>0</formula>
    </cfRule>
  </conditionalFormatting>
  <conditionalFormatting sqref="N54">
    <cfRule type="cellIs" dxfId="425" priority="66" operator="greaterThan">
      <formula>0</formula>
    </cfRule>
  </conditionalFormatting>
  <conditionalFormatting sqref="N56">
    <cfRule type="cellIs" dxfId="424" priority="65" operator="greaterThan">
      <formula>0</formula>
    </cfRule>
  </conditionalFormatting>
  <conditionalFormatting sqref="N58">
    <cfRule type="cellIs" dxfId="423" priority="64" operator="greaterThan">
      <formula>0</formula>
    </cfRule>
  </conditionalFormatting>
  <conditionalFormatting sqref="N60">
    <cfRule type="cellIs" dxfId="422" priority="63" operator="greaterThan">
      <formula>0</formula>
    </cfRule>
  </conditionalFormatting>
  <conditionalFormatting sqref="N62">
    <cfRule type="cellIs" dxfId="421" priority="62" operator="greaterThan">
      <formula>0</formula>
    </cfRule>
  </conditionalFormatting>
  <conditionalFormatting sqref="N64">
    <cfRule type="cellIs" dxfId="420" priority="61" operator="greaterThan">
      <formula>0</formula>
    </cfRule>
  </conditionalFormatting>
  <conditionalFormatting sqref="N66">
    <cfRule type="cellIs" dxfId="419" priority="60" operator="greaterThan">
      <formula>0</formula>
    </cfRule>
  </conditionalFormatting>
  <conditionalFormatting sqref="N68">
    <cfRule type="cellIs" dxfId="418" priority="59" operator="greaterThan">
      <formula>0</formula>
    </cfRule>
  </conditionalFormatting>
  <conditionalFormatting sqref="N70">
    <cfRule type="cellIs" dxfId="417" priority="58" operator="greaterThan">
      <formula>0</formula>
    </cfRule>
  </conditionalFormatting>
  <conditionalFormatting sqref="N72">
    <cfRule type="cellIs" dxfId="416" priority="57" operator="greaterThan">
      <formula>0</formula>
    </cfRule>
  </conditionalFormatting>
  <conditionalFormatting sqref="N74">
    <cfRule type="cellIs" dxfId="415" priority="56" operator="greaterThan">
      <formula>0</formula>
    </cfRule>
  </conditionalFormatting>
  <conditionalFormatting sqref="N76">
    <cfRule type="cellIs" dxfId="414" priority="55" operator="greaterThan">
      <formula>0</formula>
    </cfRule>
  </conditionalFormatting>
  <conditionalFormatting sqref="P46">
    <cfRule type="cellIs" dxfId="413" priority="54" operator="greaterThan">
      <formula>0</formula>
    </cfRule>
  </conditionalFormatting>
  <conditionalFormatting sqref="P48">
    <cfRule type="cellIs" dxfId="412" priority="53" operator="greaterThan">
      <formula>0</formula>
    </cfRule>
  </conditionalFormatting>
  <conditionalFormatting sqref="P50">
    <cfRule type="cellIs" dxfId="411" priority="52" operator="greaterThan">
      <formula>0</formula>
    </cfRule>
  </conditionalFormatting>
  <conditionalFormatting sqref="P52">
    <cfRule type="cellIs" dxfId="410" priority="51" operator="greaterThan">
      <formula>0</formula>
    </cfRule>
  </conditionalFormatting>
  <conditionalFormatting sqref="P54">
    <cfRule type="cellIs" dxfId="409" priority="50" operator="greaterThan">
      <formula>0</formula>
    </cfRule>
  </conditionalFormatting>
  <conditionalFormatting sqref="P56">
    <cfRule type="cellIs" dxfId="408" priority="49" operator="greaterThan">
      <formula>0</formula>
    </cfRule>
  </conditionalFormatting>
  <conditionalFormatting sqref="P58">
    <cfRule type="cellIs" dxfId="407" priority="48" operator="greaterThan">
      <formula>0</formula>
    </cfRule>
  </conditionalFormatting>
  <conditionalFormatting sqref="P60">
    <cfRule type="cellIs" dxfId="406" priority="47" operator="greaterThan">
      <formula>0</formula>
    </cfRule>
  </conditionalFormatting>
  <conditionalFormatting sqref="P62">
    <cfRule type="cellIs" dxfId="405" priority="46" operator="greaterThan">
      <formula>0</formula>
    </cfRule>
  </conditionalFormatting>
  <conditionalFormatting sqref="P64">
    <cfRule type="cellIs" dxfId="404" priority="45" operator="greaterThan">
      <formula>0</formula>
    </cfRule>
  </conditionalFormatting>
  <conditionalFormatting sqref="P66">
    <cfRule type="cellIs" dxfId="403" priority="44" operator="greaterThan">
      <formula>0</formula>
    </cfRule>
  </conditionalFormatting>
  <conditionalFormatting sqref="P68">
    <cfRule type="cellIs" dxfId="402" priority="43" operator="greaterThan">
      <formula>0</formula>
    </cfRule>
  </conditionalFormatting>
  <conditionalFormatting sqref="P70">
    <cfRule type="cellIs" dxfId="401" priority="42" operator="greaterThan">
      <formula>0</formula>
    </cfRule>
  </conditionalFormatting>
  <conditionalFormatting sqref="P72">
    <cfRule type="cellIs" dxfId="400" priority="41" operator="greaterThan">
      <formula>0</formula>
    </cfRule>
  </conditionalFormatting>
  <conditionalFormatting sqref="P74">
    <cfRule type="cellIs" dxfId="399" priority="40" operator="greaterThan">
      <formula>0</formula>
    </cfRule>
  </conditionalFormatting>
  <conditionalFormatting sqref="P76">
    <cfRule type="cellIs" dxfId="398" priority="39" operator="greaterThan">
      <formula>0</formula>
    </cfRule>
  </conditionalFormatting>
  <conditionalFormatting sqref="R46">
    <cfRule type="cellIs" dxfId="397" priority="38" operator="greaterThan">
      <formula>0</formula>
    </cfRule>
  </conditionalFormatting>
  <conditionalFormatting sqref="R48">
    <cfRule type="cellIs" dxfId="396" priority="37" operator="greaterThan">
      <formula>0</formula>
    </cfRule>
  </conditionalFormatting>
  <conditionalFormatting sqref="R50">
    <cfRule type="cellIs" dxfId="395" priority="36" operator="greaterThan">
      <formula>0</formula>
    </cfRule>
  </conditionalFormatting>
  <conditionalFormatting sqref="R52">
    <cfRule type="cellIs" dxfId="394" priority="35" operator="greaterThan">
      <formula>0</formula>
    </cfRule>
  </conditionalFormatting>
  <conditionalFormatting sqref="R54">
    <cfRule type="cellIs" dxfId="393" priority="34" operator="greaterThan">
      <formula>0</formula>
    </cfRule>
  </conditionalFormatting>
  <conditionalFormatting sqref="R56">
    <cfRule type="cellIs" dxfId="392" priority="33" operator="greaterThan">
      <formula>0</formula>
    </cfRule>
  </conditionalFormatting>
  <conditionalFormatting sqref="R58">
    <cfRule type="cellIs" dxfId="391" priority="32" operator="greaterThan">
      <formula>0</formula>
    </cfRule>
  </conditionalFormatting>
  <conditionalFormatting sqref="R60">
    <cfRule type="cellIs" dxfId="390" priority="31" operator="greaterThan">
      <formula>0</formula>
    </cfRule>
  </conditionalFormatting>
  <conditionalFormatting sqref="R62">
    <cfRule type="cellIs" dxfId="389" priority="30" operator="greaterThan">
      <formula>0</formula>
    </cfRule>
  </conditionalFormatting>
  <conditionalFormatting sqref="R64">
    <cfRule type="cellIs" dxfId="388" priority="29" operator="greaterThan">
      <formula>0</formula>
    </cfRule>
  </conditionalFormatting>
  <conditionalFormatting sqref="R66">
    <cfRule type="cellIs" dxfId="387" priority="28" operator="greaterThan">
      <formula>0</formula>
    </cfRule>
  </conditionalFormatting>
  <conditionalFormatting sqref="R68">
    <cfRule type="cellIs" dxfId="386" priority="27" operator="greaterThan">
      <formula>0</formula>
    </cfRule>
  </conditionalFormatting>
  <conditionalFormatting sqref="R70">
    <cfRule type="cellIs" dxfId="385" priority="26" operator="greaterThan">
      <formula>0</formula>
    </cfRule>
  </conditionalFormatting>
  <conditionalFormatting sqref="R72">
    <cfRule type="cellIs" dxfId="384" priority="25" operator="greaterThan">
      <formula>0</formula>
    </cfRule>
  </conditionalFormatting>
  <conditionalFormatting sqref="R74">
    <cfRule type="cellIs" dxfId="383" priority="24" operator="greaterThan">
      <formula>0</formula>
    </cfRule>
  </conditionalFormatting>
  <conditionalFormatting sqref="R76">
    <cfRule type="cellIs" dxfId="382" priority="23" operator="greaterThan">
      <formula>0</formula>
    </cfRule>
  </conditionalFormatting>
  <conditionalFormatting sqref="T46">
    <cfRule type="cellIs" dxfId="381" priority="22" operator="greaterThan">
      <formula>0</formula>
    </cfRule>
  </conditionalFormatting>
  <conditionalFormatting sqref="T48">
    <cfRule type="cellIs" dxfId="380" priority="21" operator="greaterThan">
      <formula>0</formula>
    </cfRule>
  </conditionalFormatting>
  <conditionalFormatting sqref="T50">
    <cfRule type="cellIs" dxfId="379" priority="20" operator="greaterThan">
      <formula>0</formula>
    </cfRule>
  </conditionalFormatting>
  <conditionalFormatting sqref="T52">
    <cfRule type="cellIs" dxfId="378" priority="19" operator="greaterThan">
      <formula>0</formula>
    </cfRule>
  </conditionalFormatting>
  <conditionalFormatting sqref="T54">
    <cfRule type="cellIs" dxfId="377" priority="18" operator="greaterThan">
      <formula>0</formula>
    </cfRule>
  </conditionalFormatting>
  <conditionalFormatting sqref="T56">
    <cfRule type="cellIs" dxfId="376" priority="17" operator="greaterThan">
      <formula>0</formula>
    </cfRule>
  </conditionalFormatting>
  <conditionalFormatting sqref="T58">
    <cfRule type="cellIs" dxfId="375" priority="16" operator="greaterThan">
      <formula>0</formula>
    </cfRule>
  </conditionalFormatting>
  <conditionalFormatting sqref="T60">
    <cfRule type="cellIs" dxfId="374" priority="15" operator="greaterThan">
      <formula>0</formula>
    </cfRule>
  </conditionalFormatting>
  <conditionalFormatting sqref="T62">
    <cfRule type="cellIs" dxfId="373" priority="14" operator="greaterThan">
      <formula>0</formula>
    </cfRule>
  </conditionalFormatting>
  <conditionalFormatting sqref="T64">
    <cfRule type="cellIs" dxfId="372" priority="13" operator="greaterThan">
      <formula>0</formula>
    </cfRule>
  </conditionalFormatting>
  <conditionalFormatting sqref="T66">
    <cfRule type="cellIs" dxfId="371" priority="12" operator="greaterThan">
      <formula>0</formula>
    </cfRule>
  </conditionalFormatting>
  <conditionalFormatting sqref="T68">
    <cfRule type="cellIs" dxfId="370" priority="11" operator="greaterThan">
      <formula>0</formula>
    </cfRule>
  </conditionalFormatting>
  <conditionalFormatting sqref="T70">
    <cfRule type="cellIs" dxfId="369" priority="10" operator="greaterThan">
      <formula>0</formula>
    </cfRule>
  </conditionalFormatting>
  <conditionalFormatting sqref="T72">
    <cfRule type="cellIs" dxfId="368" priority="9" operator="greaterThan">
      <formula>0</formula>
    </cfRule>
  </conditionalFormatting>
  <conditionalFormatting sqref="T74">
    <cfRule type="cellIs" dxfId="367" priority="8" operator="greaterThan">
      <formula>0</formula>
    </cfRule>
  </conditionalFormatting>
  <conditionalFormatting sqref="T76">
    <cfRule type="cellIs" dxfId="366" priority="7" operator="greaterThan">
      <formula>0</formula>
    </cfRule>
  </conditionalFormatting>
  <conditionalFormatting sqref="V7">
    <cfRule type="cellIs" dxfId="365" priority="91" operator="equal">
      <formula>"SI"</formula>
    </cfRule>
  </conditionalFormatting>
  <conditionalFormatting sqref="V5">
    <cfRule type="expression" dxfId="364" priority="1">
      <formula>$BD$153="Field Sales Installer (NFS)"</formula>
    </cfRule>
  </conditionalFormatting>
  <dataValidations count="2">
    <dataValidation type="whole" allowBlank="1" showInputMessage="1" showErrorMessage="1" sqref="L88:N88" xr:uid="{5B1572C7-52A9-49B1-ACE1-39B7C4FC9DF9}">
      <formula1>0</formula1>
      <formula2>9999</formula2>
    </dataValidation>
    <dataValidation type="list" allowBlank="1" showInputMessage="1" showErrorMessage="1" sqref="V7" xr:uid="{1D759350-2BC6-42F1-A6DA-03CE6BD2B6E7}">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F996230-EF4B-40C7-BDC5-524ED1D3AD6E}">
          <x14:formula1>
            <xm:f>ValoresBonus!$P$3:$P$6</xm:f>
          </x14:formula1>
          <xm:sqref>V5</xm:sqref>
        </x14:dataValidation>
        <x14:dataValidation type="list" allowBlank="1" showInputMessage="1" showErrorMessage="1" xr:uid="{207E31FC-795F-4E6A-BA1D-C486B384CD91}">
          <x14:formula1>
            <xm:f>ListaDespelgable!$C$15:$C$316</xm:f>
          </x14:formula1>
          <xm:sqref>C5:I5</xm:sqref>
        </x14:dataValidation>
        <x14:dataValidation type="list" showInputMessage="1" showErrorMessage="1" promptTitle="SOLO VENTAS APROBADAS" prompt=" " xr:uid="{BF9E3E83-1F9C-4D94-BA3C-248A1FF0F786}">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EE749-DDF6-445F-9D01-E1FDF056CBD0}">
  <sheetPr codeName="Hoja27">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Inicio!$C$10&amp;Inicio!$C$15&amp;'22'!$B$1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363" priority="6">
      <formula>$C$5="FSR NUEVO"</formula>
    </cfRule>
  </conditionalFormatting>
  <conditionalFormatting sqref="L10 N10">
    <cfRule type="expression" dxfId="362" priority="5">
      <formula>$L$8="PRIMER TRAMO"</formula>
    </cfRule>
  </conditionalFormatting>
  <conditionalFormatting sqref="L12:L22 N12:N22 P12:P22 R12:R22 T12:T22">
    <cfRule type="cellIs" dxfId="361" priority="90" operator="greaterThan">
      <formula>0</formula>
    </cfRule>
  </conditionalFormatting>
  <conditionalFormatting sqref="L24 N24">
    <cfRule type="expression" dxfId="360" priority="4">
      <formula>$L$8="PRIMER TRAMO"</formula>
    </cfRule>
  </conditionalFormatting>
  <conditionalFormatting sqref="L26:L36 N26:N36 P26:P36 R26:R36 T26:T36">
    <cfRule type="cellIs" dxfId="359" priority="89" operator="greaterThan">
      <formula>0</formula>
    </cfRule>
  </conditionalFormatting>
  <conditionalFormatting sqref="L38 N38">
    <cfRule type="expression" dxfId="358" priority="3">
      <formula>$L$8="PRIMER TRAMO"</formula>
    </cfRule>
  </conditionalFormatting>
  <conditionalFormatting sqref="L40 N40 P40 R40 T40">
    <cfRule type="cellIs" dxfId="357" priority="88" operator="greaterThan">
      <formula>0</formula>
    </cfRule>
  </conditionalFormatting>
  <conditionalFormatting sqref="L42 N42 P42 R42 T42">
    <cfRule type="cellIs" dxfId="356" priority="87" operator="greaterThan">
      <formula>0</formula>
    </cfRule>
  </conditionalFormatting>
  <conditionalFormatting sqref="L44 N44">
    <cfRule type="expression" dxfId="355" priority="2">
      <formula>$L$8="PRIMER TRAMO"</formula>
    </cfRule>
  </conditionalFormatting>
  <conditionalFormatting sqref="L46">
    <cfRule type="cellIs" dxfId="354" priority="86" operator="greaterThan">
      <formula>0</formula>
    </cfRule>
  </conditionalFormatting>
  <conditionalFormatting sqref="L48">
    <cfRule type="cellIs" dxfId="353" priority="85" operator="greaterThan">
      <formula>0</formula>
    </cfRule>
  </conditionalFormatting>
  <conditionalFormatting sqref="L50">
    <cfRule type="cellIs" dxfId="352" priority="84" operator="greaterThan">
      <formula>0</formula>
    </cfRule>
  </conditionalFormatting>
  <conditionalFormatting sqref="L52">
    <cfRule type="cellIs" dxfId="351" priority="83" operator="greaterThan">
      <formula>0</formula>
    </cfRule>
  </conditionalFormatting>
  <conditionalFormatting sqref="L54">
    <cfRule type="cellIs" dxfId="350" priority="82" operator="greaterThan">
      <formula>0</formula>
    </cfRule>
  </conditionalFormatting>
  <conditionalFormatting sqref="L56">
    <cfRule type="cellIs" dxfId="349" priority="81" operator="greaterThan">
      <formula>0</formula>
    </cfRule>
  </conditionalFormatting>
  <conditionalFormatting sqref="L58">
    <cfRule type="cellIs" dxfId="348" priority="80" operator="greaterThan">
      <formula>0</formula>
    </cfRule>
  </conditionalFormatting>
  <conditionalFormatting sqref="L60">
    <cfRule type="cellIs" dxfId="347" priority="79" operator="greaterThan">
      <formula>0</formula>
    </cfRule>
  </conditionalFormatting>
  <conditionalFormatting sqref="L62">
    <cfRule type="cellIs" dxfId="346" priority="78" operator="greaterThan">
      <formula>0</formula>
    </cfRule>
  </conditionalFormatting>
  <conditionalFormatting sqref="L64">
    <cfRule type="cellIs" dxfId="345" priority="77" operator="greaterThan">
      <formula>0</formula>
    </cfRule>
  </conditionalFormatting>
  <conditionalFormatting sqref="L66">
    <cfRule type="cellIs" dxfId="344" priority="76" operator="greaterThan">
      <formula>0</formula>
    </cfRule>
  </conditionalFormatting>
  <conditionalFormatting sqref="L68">
    <cfRule type="cellIs" dxfId="343" priority="75" operator="greaterThan">
      <formula>0</formula>
    </cfRule>
  </conditionalFormatting>
  <conditionalFormatting sqref="L70">
    <cfRule type="cellIs" dxfId="342" priority="74" operator="greaterThan">
      <formula>0</formula>
    </cfRule>
  </conditionalFormatting>
  <conditionalFormatting sqref="L72">
    <cfRule type="cellIs" dxfId="341" priority="73" operator="greaterThan">
      <formula>0</formula>
    </cfRule>
  </conditionalFormatting>
  <conditionalFormatting sqref="L74">
    <cfRule type="cellIs" dxfId="340" priority="72" operator="greaterThan">
      <formula>0</formula>
    </cfRule>
  </conditionalFormatting>
  <conditionalFormatting sqref="L76">
    <cfRule type="cellIs" dxfId="339" priority="71" operator="greaterThan">
      <formula>0</formula>
    </cfRule>
  </conditionalFormatting>
  <conditionalFormatting sqref="N46">
    <cfRule type="cellIs" dxfId="338" priority="70" operator="greaterThan">
      <formula>0</formula>
    </cfRule>
  </conditionalFormatting>
  <conditionalFormatting sqref="N48">
    <cfRule type="cellIs" dxfId="337" priority="69" operator="greaterThan">
      <formula>0</formula>
    </cfRule>
  </conditionalFormatting>
  <conditionalFormatting sqref="N50">
    <cfRule type="cellIs" dxfId="336" priority="68" operator="greaterThan">
      <formula>0</formula>
    </cfRule>
  </conditionalFormatting>
  <conditionalFormatting sqref="N52">
    <cfRule type="cellIs" dxfId="335" priority="67" operator="greaterThan">
      <formula>0</formula>
    </cfRule>
  </conditionalFormatting>
  <conditionalFormatting sqref="N54">
    <cfRule type="cellIs" dxfId="334" priority="66" operator="greaterThan">
      <formula>0</formula>
    </cfRule>
  </conditionalFormatting>
  <conditionalFormatting sqref="N56">
    <cfRule type="cellIs" dxfId="333" priority="65" operator="greaterThan">
      <formula>0</formula>
    </cfRule>
  </conditionalFormatting>
  <conditionalFormatting sqref="N58">
    <cfRule type="cellIs" dxfId="332" priority="64" operator="greaterThan">
      <formula>0</formula>
    </cfRule>
  </conditionalFormatting>
  <conditionalFormatting sqref="N60">
    <cfRule type="cellIs" dxfId="331" priority="63" operator="greaterThan">
      <formula>0</formula>
    </cfRule>
  </conditionalFormatting>
  <conditionalFormatting sqref="N62">
    <cfRule type="cellIs" dxfId="330" priority="62" operator="greaterThan">
      <formula>0</formula>
    </cfRule>
  </conditionalFormatting>
  <conditionalFormatting sqref="N64">
    <cfRule type="cellIs" dxfId="329" priority="61" operator="greaterThan">
      <formula>0</formula>
    </cfRule>
  </conditionalFormatting>
  <conditionalFormatting sqref="N66">
    <cfRule type="cellIs" dxfId="328" priority="60" operator="greaterThan">
      <formula>0</formula>
    </cfRule>
  </conditionalFormatting>
  <conditionalFormatting sqref="N68">
    <cfRule type="cellIs" dxfId="327" priority="59" operator="greaterThan">
      <formula>0</formula>
    </cfRule>
  </conditionalFormatting>
  <conditionalFormatting sqref="N70">
    <cfRule type="cellIs" dxfId="326" priority="58" operator="greaterThan">
      <formula>0</formula>
    </cfRule>
  </conditionalFormatting>
  <conditionalFormatting sqref="N72">
    <cfRule type="cellIs" dxfId="325" priority="57" operator="greaterThan">
      <formula>0</formula>
    </cfRule>
  </conditionalFormatting>
  <conditionalFormatting sqref="N74">
    <cfRule type="cellIs" dxfId="324" priority="56" operator="greaterThan">
      <formula>0</formula>
    </cfRule>
  </conditionalFormatting>
  <conditionalFormatting sqref="N76">
    <cfRule type="cellIs" dxfId="323" priority="55" operator="greaterThan">
      <formula>0</formula>
    </cfRule>
  </conditionalFormatting>
  <conditionalFormatting sqref="P46">
    <cfRule type="cellIs" dxfId="322" priority="54" operator="greaterThan">
      <formula>0</formula>
    </cfRule>
  </conditionalFormatting>
  <conditionalFormatting sqref="P48">
    <cfRule type="cellIs" dxfId="321" priority="53" operator="greaterThan">
      <formula>0</formula>
    </cfRule>
  </conditionalFormatting>
  <conditionalFormatting sqref="P50">
    <cfRule type="cellIs" dxfId="320" priority="52" operator="greaterThan">
      <formula>0</formula>
    </cfRule>
  </conditionalFormatting>
  <conditionalFormatting sqref="P52">
    <cfRule type="cellIs" dxfId="319" priority="51" operator="greaterThan">
      <formula>0</formula>
    </cfRule>
  </conditionalFormatting>
  <conditionalFormatting sqref="P54">
    <cfRule type="cellIs" dxfId="318" priority="50" operator="greaterThan">
      <formula>0</formula>
    </cfRule>
  </conditionalFormatting>
  <conditionalFormatting sqref="P56">
    <cfRule type="cellIs" dxfId="317" priority="49" operator="greaterThan">
      <formula>0</formula>
    </cfRule>
  </conditionalFormatting>
  <conditionalFormatting sqref="P58">
    <cfRule type="cellIs" dxfId="316" priority="48" operator="greaterThan">
      <formula>0</formula>
    </cfRule>
  </conditionalFormatting>
  <conditionalFormatting sqref="P60">
    <cfRule type="cellIs" dxfId="315" priority="47" operator="greaterThan">
      <formula>0</formula>
    </cfRule>
  </conditionalFormatting>
  <conditionalFormatting sqref="P62">
    <cfRule type="cellIs" dxfId="314" priority="46" operator="greaterThan">
      <formula>0</formula>
    </cfRule>
  </conditionalFormatting>
  <conditionalFormatting sqref="P64">
    <cfRule type="cellIs" dxfId="313" priority="45" operator="greaterThan">
      <formula>0</formula>
    </cfRule>
  </conditionalFormatting>
  <conditionalFormatting sqref="P66">
    <cfRule type="cellIs" dxfId="312" priority="44" operator="greaterThan">
      <formula>0</formula>
    </cfRule>
  </conditionalFormatting>
  <conditionalFormatting sqref="P68">
    <cfRule type="cellIs" dxfId="311" priority="43" operator="greaterThan">
      <formula>0</formula>
    </cfRule>
  </conditionalFormatting>
  <conditionalFormatting sqref="P70">
    <cfRule type="cellIs" dxfId="310" priority="42" operator="greaterThan">
      <formula>0</formula>
    </cfRule>
  </conditionalFormatting>
  <conditionalFormatting sqref="P72">
    <cfRule type="cellIs" dxfId="309" priority="41" operator="greaterThan">
      <formula>0</formula>
    </cfRule>
  </conditionalFormatting>
  <conditionalFormatting sqref="P74">
    <cfRule type="cellIs" dxfId="308" priority="40" operator="greaterThan">
      <formula>0</formula>
    </cfRule>
  </conditionalFormatting>
  <conditionalFormatting sqref="P76">
    <cfRule type="cellIs" dxfId="307" priority="39" operator="greaterThan">
      <formula>0</formula>
    </cfRule>
  </conditionalFormatting>
  <conditionalFormatting sqref="R46">
    <cfRule type="cellIs" dxfId="306" priority="38" operator="greaterThan">
      <formula>0</formula>
    </cfRule>
  </conditionalFormatting>
  <conditionalFormatting sqref="R48">
    <cfRule type="cellIs" dxfId="305" priority="37" operator="greaterThan">
      <formula>0</formula>
    </cfRule>
  </conditionalFormatting>
  <conditionalFormatting sqref="R50">
    <cfRule type="cellIs" dxfId="304" priority="36" operator="greaterThan">
      <formula>0</formula>
    </cfRule>
  </conditionalFormatting>
  <conditionalFormatting sqref="R52">
    <cfRule type="cellIs" dxfId="303" priority="35" operator="greaterThan">
      <formula>0</formula>
    </cfRule>
  </conditionalFormatting>
  <conditionalFormatting sqref="R54">
    <cfRule type="cellIs" dxfId="302" priority="34" operator="greaterThan">
      <formula>0</formula>
    </cfRule>
  </conditionalFormatting>
  <conditionalFormatting sqref="R56">
    <cfRule type="cellIs" dxfId="301" priority="33" operator="greaterThan">
      <formula>0</formula>
    </cfRule>
  </conditionalFormatting>
  <conditionalFormatting sqref="R58">
    <cfRule type="cellIs" dxfId="300" priority="32" operator="greaterThan">
      <formula>0</formula>
    </cfRule>
  </conditionalFormatting>
  <conditionalFormatting sqref="R60">
    <cfRule type="cellIs" dxfId="299" priority="31" operator="greaterThan">
      <formula>0</formula>
    </cfRule>
  </conditionalFormatting>
  <conditionalFormatting sqref="R62">
    <cfRule type="cellIs" dxfId="298" priority="30" operator="greaterThan">
      <formula>0</formula>
    </cfRule>
  </conditionalFormatting>
  <conditionalFormatting sqref="R64">
    <cfRule type="cellIs" dxfId="297" priority="29" operator="greaterThan">
      <formula>0</formula>
    </cfRule>
  </conditionalFormatting>
  <conditionalFormatting sqref="R66">
    <cfRule type="cellIs" dxfId="296" priority="28" operator="greaterThan">
      <formula>0</formula>
    </cfRule>
  </conditionalFormatting>
  <conditionalFormatting sqref="R68">
    <cfRule type="cellIs" dxfId="295" priority="27" operator="greaterThan">
      <formula>0</formula>
    </cfRule>
  </conditionalFormatting>
  <conditionalFormatting sqref="R70">
    <cfRule type="cellIs" dxfId="294" priority="26" operator="greaterThan">
      <formula>0</formula>
    </cfRule>
  </conditionalFormatting>
  <conditionalFormatting sqref="R72">
    <cfRule type="cellIs" dxfId="293" priority="25" operator="greaterThan">
      <formula>0</formula>
    </cfRule>
  </conditionalFormatting>
  <conditionalFormatting sqref="R74">
    <cfRule type="cellIs" dxfId="292" priority="24" operator="greaterThan">
      <formula>0</formula>
    </cfRule>
  </conditionalFormatting>
  <conditionalFormatting sqref="R76">
    <cfRule type="cellIs" dxfId="291" priority="23" operator="greaterThan">
      <formula>0</formula>
    </cfRule>
  </conditionalFormatting>
  <conditionalFormatting sqref="T46">
    <cfRule type="cellIs" dxfId="290" priority="22" operator="greaterThan">
      <formula>0</formula>
    </cfRule>
  </conditionalFormatting>
  <conditionalFormatting sqref="T48">
    <cfRule type="cellIs" dxfId="289" priority="21" operator="greaterThan">
      <formula>0</formula>
    </cfRule>
  </conditionalFormatting>
  <conditionalFormatting sqref="T50">
    <cfRule type="cellIs" dxfId="288" priority="20" operator="greaterThan">
      <formula>0</formula>
    </cfRule>
  </conditionalFormatting>
  <conditionalFormatting sqref="T52">
    <cfRule type="cellIs" dxfId="287" priority="19" operator="greaterThan">
      <formula>0</formula>
    </cfRule>
  </conditionalFormatting>
  <conditionalFormatting sqref="T54">
    <cfRule type="cellIs" dxfId="286" priority="18" operator="greaterThan">
      <formula>0</formula>
    </cfRule>
  </conditionalFormatting>
  <conditionalFormatting sqref="T56">
    <cfRule type="cellIs" dxfId="285" priority="17" operator="greaterThan">
      <formula>0</formula>
    </cfRule>
  </conditionalFormatting>
  <conditionalFormatting sqref="T58">
    <cfRule type="cellIs" dxfId="284" priority="16" operator="greaterThan">
      <formula>0</formula>
    </cfRule>
  </conditionalFormatting>
  <conditionalFormatting sqref="T60">
    <cfRule type="cellIs" dxfId="283" priority="15" operator="greaterThan">
      <formula>0</formula>
    </cfRule>
  </conditionalFormatting>
  <conditionalFormatting sqref="T62">
    <cfRule type="cellIs" dxfId="282" priority="14" operator="greaterThan">
      <formula>0</formula>
    </cfRule>
  </conditionalFormatting>
  <conditionalFormatting sqref="T64">
    <cfRule type="cellIs" dxfId="281" priority="13" operator="greaterThan">
      <formula>0</formula>
    </cfRule>
  </conditionalFormatting>
  <conditionalFormatting sqref="T66">
    <cfRule type="cellIs" dxfId="280" priority="12" operator="greaterThan">
      <formula>0</formula>
    </cfRule>
  </conditionalFormatting>
  <conditionalFormatting sqref="T68">
    <cfRule type="cellIs" dxfId="279" priority="11" operator="greaterThan">
      <formula>0</formula>
    </cfRule>
  </conditionalFormatting>
  <conditionalFormatting sqref="T70">
    <cfRule type="cellIs" dxfId="278" priority="10" operator="greaterThan">
      <formula>0</formula>
    </cfRule>
  </conditionalFormatting>
  <conditionalFormatting sqref="T72">
    <cfRule type="cellIs" dxfId="277" priority="9" operator="greaterThan">
      <formula>0</formula>
    </cfRule>
  </conditionalFormatting>
  <conditionalFormatting sqref="T74">
    <cfRule type="cellIs" dxfId="276" priority="8" operator="greaterThan">
      <formula>0</formula>
    </cfRule>
  </conditionalFormatting>
  <conditionalFormatting sqref="T76">
    <cfRule type="cellIs" dxfId="275" priority="7" operator="greaterThan">
      <formula>0</formula>
    </cfRule>
  </conditionalFormatting>
  <conditionalFormatting sqref="V7">
    <cfRule type="cellIs" dxfId="274" priority="91" operator="equal">
      <formula>"SI"</formula>
    </cfRule>
  </conditionalFormatting>
  <conditionalFormatting sqref="V5">
    <cfRule type="expression" dxfId="273" priority="1">
      <formula>$BD$153="Field Sales Installer (NFS)"</formula>
    </cfRule>
  </conditionalFormatting>
  <dataValidations count="2">
    <dataValidation type="whole" allowBlank="1" showInputMessage="1" showErrorMessage="1" sqref="L88:N88" xr:uid="{B369C405-5FAE-49EC-82C8-AF431AE206F4}">
      <formula1>0</formula1>
      <formula2>9999</formula2>
    </dataValidation>
    <dataValidation type="list" allowBlank="1" showInputMessage="1" showErrorMessage="1" sqref="V7" xr:uid="{CF9A2343-104F-4BCC-86A8-B42A8BE6CC78}">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E56D0C9-6464-4ACB-AEC7-B216221E406D}">
          <x14:formula1>
            <xm:f>ValoresBonus!$P$3:$P$6</xm:f>
          </x14:formula1>
          <xm:sqref>V5</xm:sqref>
        </x14:dataValidation>
        <x14:dataValidation type="list" allowBlank="1" showInputMessage="1" showErrorMessage="1" xr:uid="{EACC713E-05D7-4C1A-A1E2-6E272570F8CD}">
          <x14:formula1>
            <xm:f>ListaDespelgable!$C$15:$C$316</xm:f>
          </x14:formula1>
          <xm:sqref>C5:I5</xm:sqref>
        </x14:dataValidation>
        <x14:dataValidation type="list" showInputMessage="1" showErrorMessage="1" promptTitle="SOLO VENTAS APROBADAS" prompt=" " xr:uid="{77689A5D-4836-4492-A49F-D090D55F22CB}">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8F8B9-BB51-4EB5-9036-2A7D17FD8623}">
  <sheetPr codeName="Hoja28">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Inicio!$C$10&amp;Inicio!$C$15&amp;'23'!$B$1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272" priority="6">
      <formula>$C$5="FSR NUEVO"</formula>
    </cfRule>
  </conditionalFormatting>
  <conditionalFormatting sqref="L10 N10">
    <cfRule type="expression" dxfId="271" priority="5">
      <formula>$L$8="PRIMER TRAMO"</formula>
    </cfRule>
  </conditionalFormatting>
  <conditionalFormatting sqref="L12:L22 N12:N22 P12:P22 R12:R22 T12:T22">
    <cfRule type="cellIs" dxfId="270" priority="90" operator="greaterThan">
      <formula>0</formula>
    </cfRule>
  </conditionalFormatting>
  <conditionalFormatting sqref="L24 N24">
    <cfRule type="expression" dxfId="269" priority="4">
      <formula>$L$8="PRIMER TRAMO"</formula>
    </cfRule>
  </conditionalFormatting>
  <conditionalFormatting sqref="L26:L36 N26:N36 P26:P36 R26:R36 T26:T36">
    <cfRule type="cellIs" dxfId="268" priority="89" operator="greaterThan">
      <formula>0</formula>
    </cfRule>
  </conditionalFormatting>
  <conditionalFormatting sqref="L38 N38">
    <cfRule type="expression" dxfId="267" priority="3">
      <formula>$L$8="PRIMER TRAMO"</formula>
    </cfRule>
  </conditionalFormatting>
  <conditionalFormatting sqref="L40 N40 P40 R40 T40">
    <cfRule type="cellIs" dxfId="266" priority="88" operator="greaterThan">
      <formula>0</formula>
    </cfRule>
  </conditionalFormatting>
  <conditionalFormatting sqref="L42 N42 P42 R42 T42">
    <cfRule type="cellIs" dxfId="265" priority="87" operator="greaterThan">
      <formula>0</formula>
    </cfRule>
  </conditionalFormatting>
  <conditionalFormatting sqref="L44 N44">
    <cfRule type="expression" dxfId="264" priority="2">
      <formula>$L$8="PRIMER TRAMO"</formula>
    </cfRule>
  </conditionalFormatting>
  <conditionalFormatting sqref="L46">
    <cfRule type="cellIs" dxfId="263" priority="86" operator="greaterThan">
      <formula>0</formula>
    </cfRule>
  </conditionalFormatting>
  <conditionalFormatting sqref="L48">
    <cfRule type="cellIs" dxfId="262" priority="85" operator="greaterThan">
      <formula>0</formula>
    </cfRule>
  </conditionalFormatting>
  <conditionalFormatting sqref="L50">
    <cfRule type="cellIs" dxfId="261" priority="84" operator="greaterThan">
      <formula>0</formula>
    </cfRule>
  </conditionalFormatting>
  <conditionalFormatting sqref="L52">
    <cfRule type="cellIs" dxfId="260" priority="83" operator="greaterThan">
      <formula>0</formula>
    </cfRule>
  </conditionalFormatting>
  <conditionalFormatting sqref="L54">
    <cfRule type="cellIs" dxfId="259" priority="82" operator="greaterThan">
      <formula>0</formula>
    </cfRule>
  </conditionalFormatting>
  <conditionalFormatting sqref="L56">
    <cfRule type="cellIs" dxfId="258" priority="81" operator="greaterThan">
      <formula>0</formula>
    </cfRule>
  </conditionalFormatting>
  <conditionalFormatting sqref="L58">
    <cfRule type="cellIs" dxfId="257" priority="80" operator="greaterThan">
      <formula>0</formula>
    </cfRule>
  </conditionalFormatting>
  <conditionalFormatting sqref="L60">
    <cfRule type="cellIs" dxfId="256" priority="79" operator="greaterThan">
      <formula>0</formula>
    </cfRule>
  </conditionalFormatting>
  <conditionalFormatting sqref="L62">
    <cfRule type="cellIs" dxfId="255" priority="78" operator="greaterThan">
      <formula>0</formula>
    </cfRule>
  </conditionalFormatting>
  <conditionalFormatting sqref="L64">
    <cfRule type="cellIs" dxfId="254" priority="77" operator="greaterThan">
      <formula>0</formula>
    </cfRule>
  </conditionalFormatting>
  <conditionalFormatting sqref="L66">
    <cfRule type="cellIs" dxfId="253" priority="76" operator="greaterThan">
      <formula>0</formula>
    </cfRule>
  </conditionalFormatting>
  <conditionalFormatting sqref="L68">
    <cfRule type="cellIs" dxfId="252" priority="75" operator="greaterThan">
      <formula>0</formula>
    </cfRule>
  </conditionalFormatting>
  <conditionalFormatting sqref="L70">
    <cfRule type="cellIs" dxfId="251" priority="74" operator="greaterThan">
      <formula>0</formula>
    </cfRule>
  </conditionalFormatting>
  <conditionalFormatting sqref="L72">
    <cfRule type="cellIs" dxfId="250" priority="73" operator="greaterThan">
      <formula>0</formula>
    </cfRule>
  </conditionalFormatting>
  <conditionalFormatting sqref="L74">
    <cfRule type="cellIs" dxfId="249" priority="72" operator="greaterThan">
      <formula>0</formula>
    </cfRule>
  </conditionalFormatting>
  <conditionalFormatting sqref="L76">
    <cfRule type="cellIs" dxfId="248" priority="71" operator="greaterThan">
      <formula>0</formula>
    </cfRule>
  </conditionalFormatting>
  <conditionalFormatting sqref="N46">
    <cfRule type="cellIs" dxfId="247" priority="70" operator="greaterThan">
      <formula>0</formula>
    </cfRule>
  </conditionalFormatting>
  <conditionalFormatting sqref="N48">
    <cfRule type="cellIs" dxfId="246" priority="69" operator="greaterThan">
      <formula>0</formula>
    </cfRule>
  </conditionalFormatting>
  <conditionalFormatting sqref="N50">
    <cfRule type="cellIs" dxfId="245" priority="68" operator="greaterThan">
      <formula>0</formula>
    </cfRule>
  </conditionalFormatting>
  <conditionalFormatting sqref="N52">
    <cfRule type="cellIs" dxfId="244" priority="67" operator="greaterThan">
      <formula>0</formula>
    </cfRule>
  </conditionalFormatting>
  <conditionalFormatting sqref="N54">
    <cfRule type="cellIs" dxfId="243" priority="66" operator="greaterThan">
      <formula>0</formula>
    </cfRule>
  </conditionalFormatting>
  <conditionalFormatting sqref="N56">
    <cfRule type="cellIs" dxfId="242" priority="65" operator="greaterThan">
      <formula>0</formula>
    </cfRule>
  </conditionalFormatting>
  <conditionalFormatting sqref="N58">
    <cfRule type="cellIs" dxfId="241" priority="64" operator="greaterThan">
      <formula>0</formula>
    </cfRule>
  </conditionalFormatting>
  <conditionalFormatting sqref="N60">
    <cfRule type="cellIs" dxfId="240" priority="63" operator="greaterThan">
      <formula>0</formula>
    </cfRule>
  </conditionalFormatting>
  <conditionalFormatting sqref="N62">
    <cfRule type="cellIs" dxfId="239" priority="62" operator="greaterThan">
      <formula>0</formula>
    </cfRule>
  </conditionalFormatting>
  <conditionalFormatting sqref="N64">
    <cfRule type="cellIs" dxfId="238" priority="61" operator="greaterThan">
      <formula>0</formula>
    </cfRule>
  </conditionalFormatting>
  <conditionalFormatting sqref="N66">
    <cfRule type="cellIs" dxfId="237" priority="60" operator="greaterThan">
      <formula>0</formula>
    </cfRule>
  </conditionalFormatting>
  <conditionalFormatting sqref="N68">
    <cfRule type="cellIs" dxfId="236" priority="59" operator="greaterThan">
      <formula>0</formula>
    </cfRule>
  </conditionalFormatting>
  <conditionalFormatting sqref="N70">
    <cfRule type="cellIs" dxfId="235" priority="58" operator="greaterThan">
      <formula>0</formula>
    </cfRule>
  </conditionalFormatting>
  <conditionalFormatting sqref="N72">
    <cfRule type="cellIs" dxfId="234" priority="57" operator="greaterThan">
      <formula>0</formula>
    </cfRule>
  </conditionalFormatting>
  <conditionalFormatting sqref="N74">
    <cfRule type="cellIs" dxfId="233" priority="56" operator="greaterThan">
      <formula>0</formula>
    </cfRule>
  </conditionalFormatting>
  <conditionalFormatting sqref="N76">
    <cfRule type="cellIs" dxfId="232" priority="55" operator="greaterThan">
      <formula>0</formula>
    </cfRule>
  </conditionalFormatting>
  <conditionalFormatting sqref="P46">
    <cfRule type="cellIs" dxfId="231" priority="54" operator="greaterThan">
      <formula>0</formula>
    </cfRule>
  </conditionalFormatting>
  <conditionalFormatting sqref="P48">
    <cfRule type="cellIs" dxfId="230" priority="53" operator="greaterThan">
      <formula>0</formula>
    </cfRule>
  </conditionalFormatting>
  <conditionalFormatting sqref="P50">
    <cfRule type="cellIs" dxfId="229" priority="52" operator="greaterThan">
      <formula>0</formula>
    </cfRule>
  </conditionalFormatting>
  <conditionalFormatting sqref="P52">
    <cfRule type="cellIs" dxfId="228" priority="51" operator="greaterThan">
      <formula>0</formula>
    </cfRule>
  </conditionalFormatting>
  <conditionalFormatting sqref="P54">
    <cfRule type="cellIs" dxfId="227" priority="50" operator="greaterThan">
      <formula>0</formula>
    </cfRule>
  </conditionalFormatting>
  <conditionalFormatting sqref="P56">
    <cfRule type="cellIs" dxfId="226" priority="49" operator="greaterThan">
      <formula>0</formula>
    </cfRule>
  </conditionalFormatting>
  <conditionalFormatting sqref="P58">
    <cfRule type="cellIs" dxfId="225" priority="48" operator="greaterThan">
      <formula>0</formula>
    </cfRule>
  </conditionalFormatting>
  <conditionalFormatting sqref="P60">
    <cfRule type="cellIs" dxfId="224" priority="47" operator="greaterThan">
      <formula>0</formula>
    </cfRule>
  </conditionalFormatting>
  <conditionalFormatting sqref="P62">
    <cfRule type="cellIs" dxfId="223" priority="46" operator="greaterThan">
      <formula>0</formula>
    </cfRule>
  </conditionalFormatting>
  <conditionalFormatting sqref="P64">
    <cfRule type="cellIs" dxfId="222" priority="45" operator="greaterThan">
      <formula>0</formula>
    </cfRule>
  </conditionalFormatting>
  <conditionalFormatting sqref="P66">
    <cfRule type="cellIs" dxfId="221" priority="44" operator="greaterThan">
      <formula>0</formula>
    </cfRule>
  </conditionalFormatting>
  <conditionalFormatting sqref="P68">
    <cfRule type="cellIs" dxfId="220" priority="43" operator="greaterThan">
      <formula>0</formula>
    </cfRule>
  </conditionalFormatting>
  <conditionalFormatting sqref="P70">
    <cfRule type="cellIs" dxfId="219" priority="42" operator="greaterThan">
      <formula>0</formula>
    </cfRule>
  </conditionalFormatting>
  <conditionalFormatting sqref="P72">
    <cfRule type="cellIs" dxfId="218" priority="41" operator="greaterThan">
      <formula>0</formula>
    </cfRule>
  </conditionalFormatting>
  <conditionalFormatting sqref="P74">
    <cfRule type="cellIs" dxfId="217" priority="40" operator="greaterThan">
      <formula>0</formula>
    </cfRule>
  </conditionalFormatting>
  <conditionalFormatting sqref="P76">
    <cfRule type="cellIs" dxfId="216" priority="39" operator="greaterThan">
      <formula>0</formula>
    </cfRule>
  </conditionalFormatting>
  <conditionalFormatting sqref="R46">
    <cfRule type="cellIs" dxfId="215" priority="38" operator="greaterThan">
      <formula>0</formula>
    </cfRule>
  </conditionalFormatting>
  <conditionalFormatting sqref="R48">
    <cfRule type="cellIs" dxfId="214" priority="37" operator="greaterThan">
      <formula>0</formula>
    </cfRule>
  </conditionalFormatting>
  <conditionalFormatting sqref="R50">
    <cfRule type="cellIs" dxfId="213" priority="36" operator="greaterThan">
      <formula>0</formula>
    </cfRule>
  </conditionalFormatting>
  <conditionalFormatting sqref="R52">
    <cfRule type="cellIs" dxfId="212" priority="35" operator="greaterThan">
      <formula>0</formula>
    </cfRule>
  </conditionalFormatting>
  <conditionalFormatting sqref="R54">
    <cfRule type="cellIs" dxfId="211" priority="34" operator="greaterThan">
      <formula>0</formula>
    </cfRule>
  </conditionalFormatting>
  <conditionalFormatting sqref="R56">
    <cfRule type="cellIs" dxfId="210" priority="33" operator="greaterThan">
      <formula>0</formula>
    </cfRule>
  </conditionalFormatting>
  <conditionalFormatting sqref="R58">
    <cfRule type="cellIs" dxfId="209" priority="32" operator="greaterThan">
      <formula>0</formula>
    </cfRule>
  </conditionalFormatting>
  <conditionalFormatting sqref="R60">
    <cfRule type="cellIs" dxfId="208" priority="31" operator="greaterThan">
      <formula>0</formula>
    </cfRule>
  </conditionalFormatting>
  <conditionalFormatting sqref="R62">
    <cfRule type="cellIs" dxfId="207" priority="30" operator="greaterThan">
      <formula>0</formula>
    </cfRule>
  </conditionalFormatting>
  <conditionalFormatting sqref="R64">
    <cfRule type="cellIs" dxfId="206" priority="29" operator="greaterThan">
      <formula>0</formula>
    </cfRule>
  </conditionalFormatting>
  <conditionalFormatting sqref="R66">
    <cfRule type="cellIs" dxfId="205" priority="28" operator="greaterThan">
      <formula>0</formula>
    </cfRule>
  </conditionalFormatting>
  <conditionalFormatting sqref="R68">
    <cfRule type="cellIs" dxfId="204" priority="27" operator="greaterThan">
      <formula>0</formula>
    </cfRule>
  </conditionalFormatting>
  <conditionalFormatting sqref="R70">
    <cfRule type="cellIs" dxfId="203" priority="26" operator="greaterThan">
      <formula>0</formula>
    </cfRule>
  </conditionalFormatting>
  <conditionalFormatting sqref="R72">
    <cfRule type="cellIs" dxfId="202" priority="25" operator="greaterThan">
      <formula>0</formula>
    </cfRule>
  </conditionalFormatting>
  <conditionalFormatting sqref="R74">
    <cfRule type="cellIs" dxfId="201" priority="24" operator="greaterThan">
      <formula>0</formula>
    </cfRule>
  </conditionalFormatting>
  <conditionalFormatting sqref="R76">
    <cfRule type="cellIs" dxfId="200" priority="23" operator="greaterThan">
      <formula>0</formula>
    </cfRule>
  </conditionalFormatting>
  <conditionalFormatting sqref="T46">
    <cfRule type="cellIs" dxfId="199" priority="22" operator="greaterThan">
      <formula>0</formula>
    </cfRule>
  </conditionalFormatting>
  <conditionalFormatting sqref="T48">
    <cfRule type="cellIs" dxfId="198" priority="21" operator="greaterThan">
      <formula>0</formula>
    </cfRule>
  </conditionalFormatting>
  <conditionalFormatting sqref="T50">
    <cfRule type="cellIs" dxfId="197" priority="20" operator="greaterThan">
      <formula>0</formula>
    </cfRule>
  </conditionalFormatting>
  <conditionalFormatting sqref="T52">
    <cfRule type="cellIs" dxfId="196" priority="19" operator="greaterThan">
      <formula>0</formula>
    </cfRule>
  </conditionalFormatting>
  <conditionalFormatting sqref="T54">
    <cfRule type="cellIs" dxfId="195" priority="18" operator="greaterThan">
      <formula>0</formula>
    </cfRule>
  </conditionalFormatting>
  <conditionalFormatting sqref="T56">
    <cfRule type="cellIs" dxfId="194" priority="17" operator="greaterThan">
      <formula>0</formula>
    </cfRule>
  </conditionalFormatting>
  <conditionalFormatting sqref="T58">
    <cfRule type="cellIs" dxfId="193" priority="16" operator="greaterThan">
      <formula>0</formula>
    </cfRule>
  </conditionalFormatting>
  <conditionalFormatting sqref="T60">
    <cfRule type="cellIs" dxfId="192" priority="15" operator="greaterThan">
      <formula>0</formula>
    </cfRule>
  </conditionalFormatting>
  <conditionalFormatting sqref="T62">
    <cfRule type="cellIs" dxfId="191" priority="14" operator="greaterThan">
      <formula>0</formula>
    </cfRule>
  </conditionalFormatting>
  <conditionalFormatting sqref="T64">
    <cfRule type="cellIs" dxfId="190" priority="13" operator="greaterThan">
      <formula>0</formula>
    </cfRule>
  </conditionalFormatting>
  <conditionalFormatting sqref="T66">
    <cfRule type="cellIs" dxfId="189" priority="12" operator="greaterThan">
      <formula>0</formula>
    </cfRule>
  </conditionalFormatting>
  <conditionalFormatting sqref="T68">
    <cfRule type="cellIs" dxfId="188" priority="11" operator="greaterThan">
      <formula>0</formula>
    </cfRule>
  </conditionalFormatting>
  <conditionalFormatting sqref="T70">
    <cfRule type="cellIs" dxfId="187" priority="10" operator="greaterThan">
      <formula>0</formula>
    </cfRule>
  </conditionalFormatting>
  <conditionalFormatting sqref="T72">
    <cfRule type="cellIs" dxfId="186" priority="9" operator="greaterThan">
      <formula>0</formula>
    </cfRule>
  </conditionalFormatting>
  <conditionalFormatting sqref="T74">
    <cfRule type="cellIs" dxfId="185" priority="8" operator="greaterThan">
      <formula>0</formula>
    </cfRule>
  </conditionalFormatting>
  <conditionalFormatting sqref="T76">
    <cfRule type="cellIs" dxfId="184" priority="7" operator="greaterThan">
      <formula>0</formula>
    </cfRule>
  </conditionalFormatting>
  <conditionalFormatting sqref="V7">
    <cfRule type="cellIs" dxfId="183" priority="91" operator="equal">
      <formula>"SI"</formula>
    </cfRule>
  </conditionalFormatting>
  <conditionalFormatting sqref="V5">
    <cfRule type="expression" dxfId="182" priority="1">
      <formula>$BD$153="Field Sales Installer (NFS)"</formula>
    </cfRule>
  </conditionalFormatting>
  <dataValidations count="2">
    <dataValidation type="whole" allowBlank="1" showInputMessage="1" showErrorMessage="1" sqref="L88:N88" xr:uid="{15A8FDBA-C9C9-4C5E-8584-02099025ECCC}">
      <formula1>0</formula1>
      <formula2>9999</formula2>
    </dataValidation>
    <dataValidation type="list" allowBlank="1" showInputMessage="1" showErrorMessage="1" sqref="V7" xr:uid="{69A92B69-4309-4C87-8340-F1FAAD2157CD}">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DFE22A1-35E2-4861-B973-F945A5F7C891}">
          <x14:formula1>
            <xm:f>ValoresBonus!$P$3:$P$6</xm:f>
          </x14:formula1>
          <xm:sqref>V5</xm:sqref>
        </x14:dataValidation>
        <x14:dataValidation type="list" allowBlank="1" showInputMessage="1" showErrorMessage="1" xr:uid="{DFBA42F9-9052-4158-B705-510D8D639683}">
          <x14:formula1>
            <xm:f>ListaDespelgable!$C$15:$C$316</xm:f>
          </x14:formula1>
          <xm:sqref>C5:I5</xm:sqref>
        </x14:dataValidation>
        <x14:dataValidation type="list" showInputMessage="1" showErrorMessage="1" promptTitle="SOLO VENTAS APROBADAS" prompt=" " xr:uid="{05888279-0845-40CF-8990-17C73C8434EA}">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094DE-B8DE-43BB-85F3-AF872CC413BD}">
  <sheetPr codeName="Hoja29">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Inicio!$C$10&amp;Inicio!$C$15&amp;'24'!$B$1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181" priority="6">
      <formula>$C$5="FSR NUEVO"</formula>
    </cfRule>
  </conditionalFormatting>
  <conditionalFormatting sqref="L10 N10">
    <cfRule type="expression" dxfId="180" priority="5">
      <formula>$L$8="PRIMER TRAMO"</formula>
    </cfRule>
  </conditionalFormatting>
  <conditionalFormatting sqref="L12:L22 N12:N22 P12:P22 R12:R22 T12:T22">
    <cfRule type="cellIs" dxfId="179" priority="90" operator="greaterThan">
      <formula>0</formula>
    </cfRule>
  </conditionalFormatting>
  <conditionalFormatting sqref="L24 N24">
    <cfRule type="expression" dxfId="178" priority="4">
      <formula>$L$8="PRIMER TRAMO"</formula>
    </cfRule>
  </conditionalFormatting>
  <conditionalFormatting sqref="L26:L36 N26:N36 P26:P36 R26:R36 T26:T36">
    <cfRule type="cellIs" dxfId="177" priority="89" operator="greaterThan">
      <formula>0</formula>
    </cfRule>
  </conditionalFormatting>
  <conditionalFormatting sqref="L38 N38">
    <cfRule type="expression" dxfId="176" priority="3">
      <formula>$L$8="PRIMER TRAMO"</formula>
    </cfRule>
  </conditionalFormatting>
  <conditionalFormatting sqref="L40 N40 P40 R40 T40">
    <cfRule type="cellIs" dxfId="175" priority="88" operator="greaterThan">
      <formula>0</formula>
    </cfRule>
  </conditionalFormatting>
  <conditionalFormatting sqref="L42 N42 P42 R42 T42">
    <cfRule type="cellIs" dxfId="174" priority="87" operator="greaterThan">
      <formula>0</formula>
    </cfRule>
  </conditionalFormatting>
  <conditionalFormatting sqref="L44 N44">
    <cfRule type="expression" dxfId="173" priority="2">
      <formula>$L$8="PRIMER TRAMO"</formula>
    </cfRule>
  </conditionalFormatting>
  <conditionalFormatting sqref="L46">
    <cfRule type="cellIs" dxfId="172" priority="86" operator="greaterThan">
      <formula>0</formula>
    </cfRule>
  </conditionalFormatting>
  <conditionalFormatting sqref="L48">
    <cfRule type="cellIs" dxfId="171" priority="85" operator="greaterThan">
      <formula>0</formula>
    </cfRule>
  </conditionalFormatting>
  <conditionalFormatting sqref="L50">
    <cfRule type="cellIs" dxfId="170" priority="84" operator="greaterThan">
      <formula>0</formula>
    </cfRule>
  </conditionalFormatting>
  <conditionalFormatting sqref="L52">
    <cfRule type="cellIs" dxfId="169" priority="83" operator="greaterThan">
      <formula>0</formula>
    </cfRule>
  </conditionalFormatting>
  <conditionalFormatting sqref="L54">
    <cfRule type="cellIs" dxfId="168" priority="82" operator="greaterThan">
      <formula>0</formula>
    </cfRule>
  </conditionalFormatting>
  <conditionalFormatting sqref="L56">
    <cfRule type="cellIs" dxfId="167" priority="81" operator="greaterThan">
      <formula>0</formula>
    </cfRule>
  </conditionalFormatting>
  <conditionalFormatting sqref="L58">
    <cfRule type="cellIs" dxfId="166" priority="80" operator="greaterThan">
      <formula>0</formula>
    </cfRule>
  </conditionalFormatting>
  <conditionalFormatting sqref="L60">
    <cfRule type="cellIs" dxfId="165" priority="79" operator="greaterThan">
      <formula>0</formula>
    </cfRule>
  </conditionalFormatting>
  <conditionalFormatting sqref="L62">
    <cfRule type="cellIs" dxfId="164" priority="78" operator="greaterThan">
      <formula>0</formula>
    </cfRule>
  </conditionalFormatting>
  <conditionalFormatting sqref="L64">
    <cfRule type="cellIs" dxfId="163" priority="77" operator="greaterThan">
      <formula>0</formula>
    </cfRule>
  </conditionalFormatting>
  <conditionalFormatting sqref="L66">
    <cfRule type="cellIs" dxfId="162" priority="76" operator="greaterThan">
      <formula>0</formula>
    </cfRule>
  </conditionalFormatting>
  <conditionalFormatting sqref="L68">
    <cfRule type="cellIs" dxfId="161" priority="75" operator="greaterThan">
      <formula>0</formula>
    </cfRule>
  </conditionalFormatting>
  <conditionalFormatting sqref="L70">
    <cfRule type="cellIs" dxfId="160" priority="74" operator="greaterThan">
      <formula>0</formula>
    </cfRule>
  </conditionalFormatting>
  <conditionalFormatting sqref="L72">
    <cfRule type="cellIs" dxfId="159" priority="73" operator="greaterThan">
      <formula>0</formula>
    </cfRule>
  </conditionalFormatting>
  <conditionalFormatting sqref="L74">
    <cfRule type="cellIs" dxfId="158" priority="72" operator="greaterThan">
      <formula>0</formula>
    </cfRule>
  </conditionalFormatting>
  <conditionalFormatting sqref="L76">
    <cfRule type="cellIs" dxfId="157" priority="71" operator="greaterThan">
      <formula>0</formula>
    </cfRule>
  </conditionalFormatting>
  <conditionalFormatting sqref="N46">
    <cfRule type="cellIs" dxfId="156" priority="70" operator="greaterThan">
      <formula>0</formula>
    </cfRule>
  </conditionalFormatting>
  <conditionalFormatting sqref="N48">
    <cfRule type="cellIs" dxfId="155" priority="69" operator="greaterThan">
      <formula>0</formula>
    </cfRule>
  </conditionalFormatting>
  <conditionalFormatting sqref="N50">
    <cfRule type="cellIs" dxfId="154" priority="68" operator="greaterThan">
      <formula>0</formula>
    </cfRule>
  </conditionalFormatting>
  <conditionalFormatting sqref="N52">
    <cfRule type="cellIs" dxfId="153" priority="67" operator="greaterThan">
      <formula>0</formula>
    </cfRule>
  </conditionalFormatting>
  <conditionalFormatting sqref="N54">
    <cfRule type="cellIs" dxfId="152" priority="66" operator="greaterThan">
      <formula>0</formula>
    </cfRule>
  </conditionalFormatting>
  <conditionalFormatting sqref="N56">
    <cfRule type="cellIs" dxfId="151" priority="65" operator="greaterThan">
      <formula>0</formula>
    </cfRule>
  </conditionalFormatting>
  <conditionalFormatting sqref="N58">
    <cfRule type="cellIs" dxfId="150" priority="64" operator="greaterThan">
      <formula>0</formula>
    </cfRule>
  </conditionalFormatting>
  <conditionalFormatting sqref="N60">
    <cfRule type="cellIs" dxfId="149" priority="63" operator="greaterThan">
      <formula>0</formula>
    </cfRule>
  </conditionalFormatting>
  <conditionalFormatting sqref="N62">
    <cfRule type="cellIs" dxfId="148" priority="62" operator="greaterThan">
      <formula>0</formula>
    </cfRule>
  </conditionalFormatting>
  <conditionalFormatting sqref="N64">
    <cfRule type="cellIs" dxfId="147" priority="61" operator="greaterThan">
      <formula>0</formula>
    </cfRule>
  </conditionalFormatting>
  <conditionalFormatting sqref="N66">
    <cfRule type="cellIs" dxfId="146" priority="60" operator="greaterThan">
      <formula>0</formula>
    </cfRule>
  </conditionalFormatting>
  <conditionalFormatting sqref="N68">
    <cfRule type="cellIs" dxfId="145" priority="59" operator="greaterThan">
      <formula>0</formula>
    </cfRule>
  </conditionalFormatting>
  <conditionalFormatting sqref="N70">
    <cfRule type="cellIs" dxfId="144" priority="58" operator="greaterThan">
      <formula>0</formula>
    </cfRule>
  </conditionalFormatting>
  <conditionalFormatting sqref="N72">
    <cfRule type="cellIs" dxfId="143" priority="57" operator="greaterThan">
      <formula>0</formula>
    </cfRule>
  </conditionalFormatting>
  <conditionalFormatting sqref="N74">
    <cfRule type="cellIs" dxfId="142" priority="56" operator="greaterThan">
      <formula>0</formula>
    </cfRule>
  </conditionalFormatting>
  <conditionalFormatting sqref="N76">
    <cfRule type="cellIs" dxfId="141" priority="55" operator="greaterThan">
      <formula>0</formula>
    </cfRule>
  </conditionalFormatting>
  <conditionalFormatting sqref="P46">
    <cfRule type="cellIs" dxfId="140" priority="54" operator="greaterThan">
      <formula>0</formula>
    </cfRule>
  </conditionalFormatting>
  <conditionalFormatting sqref="P48">
    <cfRule type="cellIs" dxfId="139" priority="53" operator="greaterThan">
      <formula>0</formula>
    </cfRule>
  </conditionalFormatting>
  <conditionalFormatting sqref="P50">
    <cfRule type="cellIs" dxfId="138" priority="52" operator="greaterThan">
      <formula>0</formula>
    </cfRule>
  </conditionalFormatting>
  <conditionalFormatting sqref="P52">
    <cfRule type="cellIs" dxfId="137" priority="51" operator="greaterThan">
      <formula>0</formula>
    </cfRule>
  </conditionalFormatting>
  <conditionalFormatting sqref="P54">
    <cfRule type="cellIs" dxfId="136" priority="50" operator="greaterThan">
      <formula>0</formula>
    </cfRule>
  </conditionalFormatting>
  <conditionalFormatting sqref="P56">
    <cfRule type="cellIs" dxfId="135" priority="49" operator="greaterThan">
      <formula>0</formula>
    </cfRule>
  </conditionalFormatting>
  <conditionalFormatting sqref="P58">
    <cfRule type="cellIs" dxfId="134" priority="48" operator="greaterThan">
      <formula>0</formula>
    </cfRule>
  </conditionalFormatting>
  <conditionalFormatting sqref="P60">
    <cfRule type="cellIs" dxfId="133" priority="47" operator="greaterThan">
      <formula>0</formula>
    </cfRule>
  </conditionalFormatting>
  <conditionalFormatting sqref="P62">
    <cfRule type="cellIs" dxfId="132" priority="46" operator="greaterThan">
      <formula>0</formula>
    </cfRule>
  </conditionalFormatting>
  <conditionalFormatting sqref="P64">
    <cfRule type="cellIs" dxfId="131" priority="45" operator="greaterThan">
      <formula>0</formula>
    </cfRule>
  </conditionalFormatting>
  <conditionalFormatting sqref="P66">
    <cfRule type="cellIs" dxfId="130" priority="44" operator="greaterThan">
      <formula>0</formula>
    </cfRule>
  </conditionalFormatting>
  <conditionalFormatting sqref="P68">
    <cfRule type="cellIs" dxfId="129" priority="43" operator="greaterThan">
      <formula>0</formula>
    </cfRule>
  </conditionalFormatting>
  <conditionalFormatting sqref="P70">
    <cfRule type="cellIs" dxfId="128" priority="42" operator="greaterThan">
      <formula>0</formula>
    </cfRule>
  </conditionalFormatting>
  <conditionalFormatting sqref="P72">
    <cfRule type="cellIs" dxfId="127" priority="41" operator="greaterThan">
      <formula>0</formula>
    </cfRule>
  </conditionalFormatting>
  <conditionalFormatting sqref="P74">
    <cfRule type="cellIs" dxfId="126" priority="40" operator="greaterThan">
      <formula>0</formula>
    </cfRule>
  </conditionalFormatting>
  <conditionalFormatting sqref="P76">
    <cfRule type="cellIs" dxfId="125" priority="39" operator="greaterThan">
      <formula>0</formula>
    </cfRule>
  </conditionalFormatting>
  <conditionalFormatting sqref="R46">
    <cfRule type="cellIs" dxfId="124" priority="38" operator="greaterThan">
      <formula>0</formula>
    </cfRule>
  </conditionalFormatting>
  <conditionalFormatting sqref="R48">
    <cfRule type="cellIs" dxfId="123" priority="37" operator="greaterThan">
      <formula>0</formula>
    </cfRule>
  </conditionalFormatting>
  <conditionalFormatting sqref="R50">
    <cfRule type="cellIs" dxfId="122" priority="36" operator="greaterThan">
      <formula>0</formula>
    </cfRule>
  </conditionalFormatting>
  <conditionalFormatting sqref="R52">
    <cfRule type="cellIs" dxfId="121" priority="35" operator="greaterThan">
      <formula>0</formula>
    </cfRule>
  </conditionalFormatting>
  <conditionalFormatting sqref="R54">
    <cfRule type="cellIs" dxfId="120" priority="34" operator="greaterThan">
      <formula>0</formula>
    </cfRule>
  </conditionalFormatting>
  <conditionalFormatting sqref="R56">
    <cfRule type="cellIs" dxfId="119" priority="33" operator="greaterThan">
      <formula>0</formula>
    </cfRule>
  </conditionalFormatting>
  <conditionalFormatting sqref="R58">
    <cfRule type="cellIs" dxfId="118" priority="32" operator="greaterThan">
      <formula>0</formula>
    </cfRule>
  </conditionalFormatting>
  <conditionalFormatting sqref="R60">
    <cfRule type="cellIs" dxfId="117" priority="31" operator="greaterThan">
      <formula>0</formula>
    </cfRule>
  </conditionalFormatting>
  <conditionalFormatting sqref="R62">
    <cfRule type="cellIs" dxfId="116" priority="30" operator="greaterThan">
      <formula>0</formula>
    </cfRule>
  </conditionalFormatting>
  <conditionalFormatting sqref="R64">
    <cfRule type="cellIs" dxfId="115" priority="29" operator="greaterThan">
      <formula>0</formula>
    </cfRule>
  </conditionalFormatting>
  <conditionalFormatting sqref="R66">
    <cfRule type="cellIs" dxfId="114" priority="28" operator="greaterThan">
      <formula>0</formula>
    </cfRule>
  </conditionalFormatting>
  <conditionalFormatting sqref="R68">
    <cfRule type="cellIs" dxfId="113" priority="27" operator="greaterThan">
      <formula>0</formula>
    </cfRule>
  </conditionalFormatting>
  <conditionalFormatting sqref="R70">
    <cfRule type="cellIs" dxfId="112" priority="26" operator="greaterThan">
      <formula>0</formula>
    </cfRule>
  </conditionalFormatting>
  <conditionalFormatting sqref="R72">
    <cfRule type="cellIs" dxfId="111" priority="25" operator="greaterThan">
      <formula>0</formula>
    </cfRule>
  </conditionalFormatting>
  <conditionalFormatting sqref="R74">
    <cfRule type="cellIs" dxfId="110" priority="24" operator="greaterThan">
      <formula>0</formula>
    </cfRule>
  </conditionalFormatting>
  <conditionalFormatting sqref="R76">
    <cfRule type="cellIs" dxfId="109" priority="23" operator="greaterThan">
      <formula>0</formula>
    </cfRule>
  </conditionalFormatting>
  <conditionalFormatting sqref="T46">
    <cfRule type="cellIs" dxfId="108" priority="22" operator="greaterThan">
      <formula>0</formula>
    </cfRule>
  </conditionalFormatting>
  <conditionalFormatting sqref="T48">
    <cfRule type="cellIs" dxfId="107" priority="21" operator="greaterThan">
      <formula>0</formula>
    </cfRule>
  </conditionalFormatting>
  <conditionalFormatting sqref="T50">
    <cfRule type="cellIs" dxfId="106" priority="20" operator="greaterThan">
      <formula>0</formula>
    </cfRule>
  </conditionalFormatting>
  <conditionalFormatting sqref="T52">
    <cfRule type="cellIs" dxfId="105" priority="19" operator="greaterThan">
      <formula>0</formula>
    </cfRule>
  </conditionalFormatting>
  <conditionalFormatting sqref="T54">
    <cfRule type="cellIs" dxfId="104" priority="18" operator="greaterThan">
      <formula>0</formula>
    </cfRule>
  </conditionalFormatting>
  <conditionalFormatting sqref="T56">
    <cfRule type="cellIs" dxfId="103" priority="17" operator="greaterThan">
      <formula>0</formula>
    </cfRule>
  </conditionalFormatting>
  <conditionalFormatting sqref="T58">
    <cfRule type="cellIs" dxfId="102" priority="16" operator="greaterThan">
      <formula>0</formula>
    </cfRule>
  </conditionalFormatting>
  <conditionalFormatting sqref="T60">
    <cfRule type="cellIs" dxfId="101" priority="15" operator="greaterThan">
      <formula>0</formula>
    </cfRule>
  </conditionalFormatting>
  <conditionalFormatting sqref="T62">
    <cfRule type="cellIs" dxfId="100" priority="14" operator="greaterThan">
      <formula>0</formula>
    </cfRule>
  </conditionalFormatting>
  <conditionalFormatting sqref="T64">
    <cfRule type="cellIs" dxfId="99" priority="13" operator="greaterThan">
      <formula>0</formula>
    </cfRule>
  </conditionalFormatting>
  <conditionalFormatting sqref="T66">
    <cfRule type="cellIs" dxfId="98" priority="12" operator="greaterThan">
      <formula>0</formula>
    </cfRule>
  </conditionalFormatting>
  <conditionalFormatting sqref="T68">
    <cfRule type="cellIs" dxfId="97" priority="11" operator="greaterThan">
      <formula>0</formula>
    </cfRule>
  </conditionalFormatting>
  <conditionalFormatting sqref="T70">
    <cfRule type="cellIs" dxfId="96" priority="10" operator="greaterThan">
      <formula>0</formula>
    </cfRule>
  </conditionalFormatting>
  <conditionalFormatting sqref="T72">
    <cfRule type="cellIs" dxfId="95" priority="9" operator="greaterThan">
      <formula>0</formula>
    </cfRule>
  </conditionalFormatting>
  <conditionalFormatting sqref="T74">
    <cfRule type="cellIs" dxfId="94" priority="8" operator="greaterThan">
      <formula>0</formula>
    </cfRule>
  </conditionalFormatting>
  <conditionalFormatting sqref="T76">
    <cfRule type="cellIs" dxfId="93" priority="7" operator="greaterThan">
      <formula>0</formula>
    </cfRule>
  </conditionalFormatting>
  <conditionalFormatting sqref="V7">
    <cfRule type="cellIs" dxfId="92" priority="91" operator="equal">
      <formula>"SI"</formula>
    </cfRule>
  </conditionalFormatting>
  <conditionalFormatting sqref="V5">
    <cfRule type="expression" dxfId="91" priority="1">
      <formula>$BD$153="Field Sales Installer (NFS)"</formula>
    </cfRule>
  </conditionalFormatting>
  <dataValidations count="2">
    <dataValidation type="whole" allowBlank="1" showInputMessage="1" showErrorMessage="1" sqref="L88:N88" xr:uid="{41A86BE8-8E70-4962-B7ED-90DA1E8F4B96}">
      <formula1>0</formula1>
      <formula2>9999</formula2>
    </dataValidation>
    <dataValidation type="list" allowBlank="1" showInputMessage="1" showErrorMessage="1" sqref="V7" xr:uid="{4A751977-5BC0-40B5-9C2A-30B52377C233}">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6D07F9C-B578-41D1-9D70-8C998EA0E0F7}">
          <x14:formula1>
            <xm:f>ValoresBonus!$P$3:$P$6</xm:f>
          </x14:formula1>
          <xm:sqref>V5</xm:sqref>
        </x14:dataValidation>
        <x14:dataValidation type="list" allowBlank="1" showInputMessage="1" showErrorMessage="1" xr:uid="{6B735EBF-57CB-40A2-B25F-73A3E50FDC8C}">
          <x14:formula1>
            <xm:f>ListaDespelgable!$C$15:$C$316</xm:f>
          </x14:formula1>
          <xm:sqref>C5:I5</xm:sqref>
        </x14:dataValidation>
        <x14:dataValidation type="list" showInputMessage="1" showErrorMessage="1" promptTitle="SOLO VENTAS APROBADAS" prompt=" " xr:uid="{CA906572-5A55-40DC-A822-CF91E65DC94A}">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F8EEA-CF39-46A7-90E5-648EAA5EE94A}">
  <sheetPr codeName="Hoja30">
    <tabColor rgb="FFC00000"/>
  </sheetPr>
  <dimension ref="B1:DY212"/>
  <sheetViews>
    <sheetView showGridLines="0" showRowColHeaders="0" zoomScale="90" zoomScaleNormal="90" workbookViewId="0">
      <selection activeCell="C5" sqref="C5:I5"/>
    </sheetView>
  </sheetViews>
  <sheetFormatPr baseColWidth="10" defaultColWidth="10.90625" defaultRowHeight="19.5" customHeight="1" x14ac:dyDescent="0.35"/>
  <cols>
    <col min="1" max="1" width="1.54296875" style="2" customWidth="1"/>
    <col min="2" max="2" width="2.453125" style="2" customWidth="1"/>
    <col min="3" max="3" width="7.6328125" style="2" customWidth="1"/>
    <col min="4" max="6" width="5.6328125" style="2" customWidth="1"/>
    <col min="7" max="8" width="7.26953125" style="2" bestFit="1" customWidth="1"/>
    <col min="9" max="10" width="1.26953125" style="2" customWidth="1"/>
    <col min="11" max="12" width="5.6328125" style="2" customWidth="1"/>
    <col min="13" max="13" width="1.26953125" style="2" customWidth="1"/>
    <col min="14" max="14" width="5.6328125" style="2" customWidth="1"/>
    <col min="15" max="15" width="1.26953125" style="2" customWidth="1"/>
    <col min="16" max="16" width="5.6328125" style="2" customWidth="1"/>
    <col min="17" max="17" width="1.26953125" style="2" customWidth="1"/>
    <col min="18" max="18" width="5.6328125" style="2" customWidth="1"/>
    <col min="19" max="19" width="1.26953125" style="2" customWidth="1"/>
    <col min="20" max="20" width="5.6328125" style="2" customWidth="1"/>
    <col min="21" max="21" width="1.26953125" style="2" customWidth="1"/>
    <col min="22" max="22" width="5.6328125" style="2" customWidth="1"/>
    <col min="23" max="25" width="3.453125" style="2" hidden="1" customWidth="1"/>
    <col min="26" max="26" width="2.6328125" style="2" customWidth="1"/>
    <col min="27" max="27" width="2.90625" style="2" customWidth="1"/>
    <col min="28" max="28" width="6.08984375" style="2" customWidth="1"/>
    <col min="29" max="31" width="5.6328125" style="2" customWidth="1"/>
    <col min="32" max="32" width="6.453125" style="37" customWidth="1"/>
    <col min="33" max="33" width="6.90625" style="37" customWidth="1"/>
    <col min="34" max="34" width="5.6328125" style="37" customWidth="1"/>
    <col min="35" max="35" width="4.36328125" style="37" customWidth="1"/>
    <col min="36" max="36" width="2.08984375" style="2" customWidth="1"/>
    <col min="37" max="37" width="36.6328125" style="78" customWidth="1"/>
    <col min="38" max="38" width="3.08984375" style="2" customWidth="1"/>
    <col min="39" max="39" width="2.90625" style="2" hidden="1" customWidth="1"/>
    <col min="40" max="40" width="1.08984375" style="2" hidden="1" customWidth="1"/>
    <col min="41" max="41" width="3" style="2" hidden="1" customWidth="1"/>
    <col min="42" max="42" width="15.08984375" style="2" hidden="1" customWidth="1"/>
    <col min="43" max="43" width="20.90625" style="2" hidden="1" customWidth="1"/>
    <col min="44" max="44" width="11.90625" style="2" hidden="1" customWidth="1"/>
    <col min="45" max="46" width="5.6328125" style="2" hidden="1" customWidth="1"/>
    <col min="47" max="47" width="3" style="2" hidden="1" customWidth="1"/>
    <col min="48" max="49" width="5.6328125" style="2" hidden="1" customWidth="1"/>
    <col min="50" max="50" width="3" style="2" hidden="1" customWidth="1"/>
    <col min="51" max="52" width="10.90625" style="2" hidden="1" customWidth="1"/>
    <col min="53" max="53" width="12.54296875" style="2" hidden="1" customWidth="1"/>
    <col min="54" max="54" width="10.90625" style="2" hidden="1" customWidth="1"/>
    <col min="55" max="55" width="18.6328125" style="2" hidden="1" customWidth="1"/>
    <col min="56" max="56" width="21.6328125" style="2" hidden="1" customWidth="1"/>
    <col min="57" max="57" width="10.90625" style="8" hidden="1" customWidth="1"/>
    <col min="58" max="58" width="9" style="2" hidden="1" customWidth="1"/>
    <col min="59" max="59" width="10.90625" style="8" hidden="1" customWidth="1"/>
    <col min="60" max="60" width="10.90625" style="2" hidden="1" customWidth="1"/>
    <col min="61" max="61" width="17.453125" style="2" hidden="1" customWidth="1"/>
    <col min="62" max="62" width="19.36328125" style="2" hidden="1" customWidth="1"/>
    <col min="63" max="77" width="10.90625" style="2" hidden="1" customWidth="1"/>
    <col min="78" max="80" width="10.90625" hidden="1" customWidth="1"/>
    <col min="81" max="81" width="10.90625" style="282" hidden="1" customWidth="1"/>
    <col min="82" max="90" width="10.90625" hidden="1" customWidth="1"/>
    <col min="91" max="121" width="10.90625" customWidth="1"/>
    <col min="130" max="16384" width="10.90625" style="2"/>
  </cols>
  <sheetData>
    <row r="1" spans="2:129" s="104" customFormat="1" ht="11" customHeight="1" thickBot="1" x14ac:dyDescent="0.35">
      <c r="B1" s="129">
        <v>1</v>
      </c>
      <c r="C1" s="117" t="str">
        <f>Inicio!$C$10&amp;Inicio!$C$15&amp;'25'!$B$1</f>
        <v>diciembre1</v>
      </c>
      <c r="D1" s="119"/>
      <c r="E1" s="119"/>
      <c r="F1" s="119"/>
      <c r="G1" s="117"/>
      <c r="H1" s="117"/>
      <c r="I1" s="119"/>
      <c r="J1" s="119"/>
      <c r="K1" s="119"/>
      <c r="L1" s="119"/>
      <c r="M1" s="119"/>
      <c r="N1" s="119"/>
      <c r="O1" s="177">
        <f>SUM(V12:V76)</f>
        <v>0</v>
      </c>
      <c r="P1" s="118"/>
      <c r="Q1" s="118"/>
      <c r="R1" s="118"/>
      <c r="S1" s="118"/>
      <c r="T1" s="118"/>
      <c r="U1" s="118"/>
      <c r="V1" s="118"/>
      <c r="W1" s="117"/>
      <c r="X1" s="117"/>
      <c r="Y1" s="117"/>
      <c r="Z1" s="117"/>
      <c r="AA1" s="117"/>
      <c r="AB1" s="237"/>
      <c r="AC1" s="238"/>
      <c r="AD1" s="238"/>
      <c r="AE1" s="238"/>
      <c r="AF1" s="238"/>
      <c r="AG1" s="238"/>
      <c r="AH1" s="238"/>
      <c r="AI1" s="238"/>
      <c r="AK1" s="106"/>
      <c r="AQ1" s="107" t="str">
        <f>IF($O$1=0,"",IF($C$5="SELECCIONA TU NOMBRE","",IF(OR($BD$153="Field Sales Installer",$BD$153="Team Coach"),IF(SUM($AQ$16,$AQ$20,$AQ$24,$AQ$28,$AQ$32,$AQ$36,$AQ$40,$AQ$44,$AQ$48,$AQ$52)&lt;=T5,"No abre comisiones. El mínimo para abrir comisiones es "&amp;T5&amp;" €",""),"")))</f>
        <v/>
      </c>
      <c r="AR1" s="107"/>
      <c r="BB1" s="2" t="s">
        <v>71</v>
      </c>
      <c r="BC1" s="2"/>
      <c r="BD1" s="2"/>
      <c r="BE1" s="8"/>
      <c r="BF1" s="2"/>
      <c r="BG1" s="8"/>
      <c r="BH1" s="2"/>
      <c r="BI1" s="2"/>
      <c r="BJ1" s="2"/>
      <c r="BK1" s="2"/>
      <c r="BL1" s="2"/>
      <c r="BM1" s="2"/>
      <c r="BZ1" s="108"/>
      <c r="CA1" s="108"/>
      <c r="CB1" s="108"/>
      <c r="CC1" s="281"/>
      <c r="CD1" s="108"/>
      <c r="CE1" s="108"/>
      <c r="CF1" s="108"/>
      <c r="CG1" s="108"/>
      <c r="CH1" s="108"/>
      <c r="CI1" s="108"/>
      <c r="CJ1" s="108"/>
      <c r="CK1" s="108"/>
      <c r="CL1" s="108"/>
      <c r="CM1" s="108"/>
      <c r="CN1" s="108"/>
      <c r="CO1" s="108"/>
      <c r="CP1" s="108"/>
      <c r="CQ1" s="108"/>
      <c r="CR1" s="108"/>
      <c r="CS1" s="108"/>
      <c r="CT1" s="108"/>
      <c r="CU1" s="108"/>
      <c r="CV1" s="108"/>
      <c r="CW1" s="108"/>
      <c r="CX1" s="108"/>
      <c r="CY1" s="108"/>
      <c r="CZ1" s="108"/>
      <c r="DA1" s="108"/>
      <c r="DB1" s="108"/>
      <c r="DC1" s="108"/>
      <c r="DD1" s="108"/>
      <c r="DE1" s="108"/>
      <c r="DF1" s="108"/>
      <c r="DG1" s="108"/>
      <c r="DH1" s="108"/>
      <c r="DI1" s="108"/>
      <c r="DJ1" s="108"/>
      <c r="DK1" s="108"/>
      <c r="DL1" s="108"/>
      <c r="DM1" s="108"/>
      <c r="DN1" s="108"/>
      <c r="DO1" s="108"/>
      <c r="DP1" s="108"/>
      <c r="DQ1" s="108"/>
      <c r="DR1" s="108"/>
      <c r="DS1" s="108"/>
      <c r="DT1" s="108"/>
      <c r="DU1" s="108"/>
      <c r="DV1" s="108"/>
      <c r="DW1" s="108"/>
      <c r="DX1" s="108"/>
      <c r="DY1" s="108"/>
    </row>
    <row r="2" spans="2:129" ht="9.5" customHeight="1" thickTop="1" thickBot="1" x14ac:dyDescent="0.4">
      <c r="B2" s="44"/>
      <c r="C2" s="239"/>
      <c r="D2" s="239"/>
      <c r="E2" s="239"/>
      <c r="F2" s="239"/>
      <c r="G2" s="239"/>
      <c r="H2" s="239"/>
      <c r="I2" s="239"/>
      <c r="J2" s="239"/>
      <c r="K2" s="239"/>
      <c r="L2" s="239"/>
      <c r="M2" s="239"/>
      <c r="N2" s="239"/>
      <c r="O2" s="239"/>
      <c r="P2" s="137"/>
      <c r="Q2" s="137"/>
      <c r="R2" s="137"/>
      <c r="S2" s="137"/>
      <c r="T2" s="137"/>
      <c r="U2" s="137"/>
      <c r="V2" s="137"/>
      <c r="W2" s="75"/>
      <c r="X2" s="75"/>
      <c r="Y2" s="75"/>
      <c r="Z2" s="75"/>
      <c r="AA2" s="75"/>
      <c r="AB2" s="241" t="str">
        <f>IF($O$1=0,"",IF($BD$153="Field Sales Installer (NFS)","",IF(OR($BD$153="Field Sales Installer",$BD$153="Team Coach"),IF(SUM($AG$16,$AG$20,$AG$24,$AG$28,$AG$32,$AG$36,$AG$40,$AG$44,$AG$48,$AG$52,$AG$56)&lt;0,"No abre comisiones. Tiene ec. El mín para abrir comisiones es "&amp;T5&amp;" €",IF(SUM($AG$16,$AG$20,$AG$24,$AG$28,$AG$32,$AG$36,$AG$40,$AG$44,$AG$48,$AG$52,$AG$56)&lt;=T5,"No abre comisiones. El mínimo para abrir comisiones es "&amp;T5&amp;"€","")))))</f>
        <v/>
      </c>
      <c r="AC2" s="241"/>
      <c r="AD2" s="241"/>
      <c r="AE2" s="241"/>
      <c r="AF2" s="241"/>
      <c r="AG2" s="241"/>
      <c r="AH2" s="241"/>
      <c r="AI2" s="241"/>
      <c r="AJ2" s="74"/>
      <c r="AK2" s="89"/>
      <c r="AL2" s="43"/>
      <c r="AQ2" s="107" t="str">
        <f>IF($BD$153="Field Sales Installer (NFS)","comisiones total con 1 VP más",IF(OR($BD$153="Field Sales Installer",$BD$153="Team Coach"),IF(SUM($AQ$16,$AQ$20,$AQ$24,$AQ$28,$AQ$32,$AQ$36,$AQ$40,$AQ$44,$AQ$48,$AQ$52)&lt;=T5,"generado total con 1 VP más","comisiones total con 1 VP más"),""))</f>
        <v>comisiones total con 1 VP más</v>
      </c>
      <c r="AR2" s="54"/>
      <c r="BB2" s="2" t="s">
        <v>71</v>
      </c>
    </row>
    <row r="3" spans="2:129" ht="6" hidden="1" customHeight="1" x14ac:dyDescent="0.35">
      <c r="B3" s="29"/>
      <c r="C3" s="240"/>
      <c r="D3" s="240"/>
      <c r="E3" s="240"/>
      <c r="F3" s="240"/>
      <c r="G3" s="240"/>
      <c r="H3" s="240"/>
      <c r="I3" s="240"/>
      <c r="J3" s="240"/>
      <c r="K3" s="240"/>
      <c r="L3" s="240"/>
      <c r="M3" s="240"/>
      <c r="N3" s="240"/>
      <c r="O3" s="240"/>
      <c r="P3" s="138"/>
      <c r="Q3" s="138"/>
      <c r="R3" s="138"/>
      <c r="S3" s="138"/>
      <c r="T3" s="138"/>
      <c r="U3" s="138"/>
      <c r="V3" s="138"/>
      <c r="W3" s="27"/>
      <c r="X3" s="27"/>
      <c r="Y3" s="27"/>
      <c r="Z3" s="27"/>
      <c r="AA3" s="27"/>
      <c r="AB3" s="242"/>
      <c r="AC3" s="242"/>
      <c r="AD3" s="242"/>
      <c r="AE3" s="242"/>
      <c r="AF3" s="242"/>
      <c r="AG3" s="242"/>
      <c r="AH3" s="242"/>
      <c r="AI3" s="242"/>
      <c r="AJ3" s="27"/>
      <c r="AK3" s="79"/>
      <c r="AL3" s="24"/>
      <c r="BB3" s="2" t="s">
        <v>71</v>
      </c>
    </row>
    <row r="4" spans="2:129" ht="19.5" customHeight="1" thickBot="1" x14ac:dyDescent="0.4">
      <c r="B4" s="29"/>
      <c r="C4" s="246" t="str">
        <f>"¡Hola "&amp;IFERROR(VLOOKUP(Inicio!$C$20,ListaDespelgable!$C$2:$D$11,2,0),"")&amp;"!  Selecciona el nombre del FSR:"</f>
        <v>¡Hola !  Selecciona el nombre del FSR:</v>
      </c>
      <c r="D4" s="246"/>
      <c r="E4" s="246"/>
      <c r="F4" s="246"/>
      <c r="G4" s="246"/>
      <c r="H4" s="246"/>
      <c r="I4" s="246"/>
      <c r="J4" s="121"/>
      <c r="K4" s="247" t="str">
        <f>IF(C5="FSR NUEVO","Puedes escribir aquí su nombre:","")</f>
        <v/>
      </c>
      <c r="L4" s="247"/>
      <c r="M4" s="247"/>
      <c r="N4" s="247"/>
      <c r="O4" s="247"/>
      <c r="P4" s="247"/>
      <c r="Q4" s="247"/>
      <c r="R4" s="247"/>
      <c r="S4" s="139"/>
      <c r="T4" s="139"/>
      <c r="U4" s="139"/>
      <c r="V4" s="139"/>
      <c r="W4" s="27"/>
      <c r="X4" s="27"/>
      <c r="Y4" s="27"/>
      <c r="Z4" s="27"/>
      <c r="AA4" s="76"/>
      <c r="AB4" s="249" t="str">
        <f>IF($BD$153="Field Sales Installer (NFS)","  Comisión Generada:","  Comisión a Cobrar:")</f>
        <v xml:space="preserve">  Comisión Generada:</v>
      </c>
      <c r="AC4" s="249"/>
      <c r="AD4" s="249"/>
      <c r="AE4" s="249"/>
      <c r="AF4" s="249"/>
      <c r="AG4" s="250">
        <f>IF(SUM($AG$16,$AG$20,$AG$24,$AG$28,$AG$32,$AG$36,$AG$40,$AG$44,$AG$48,$AG$52,$AG$56)&lt;0,0,IF(OR($BD$153="Field Sales Installer",$BD$153="Team Coach"),IF(SUM($AG$16,$AG$20,$AG$24,$AG$28,$AG$36,$AG$52,$AG$56)&gt;=T5,SUM($AG$16,$AG$20,$AG$24,$AG$28,$AG$32,$AG$36,$AG$40,$AG$44,$AG$48,$AG$52,$AG$56)-T5,0),SUM($AG$16,$AG$20,$AG$24,$AG$28,$AG$32,$AG$36,$AG$40,$AG$44,$AG$48,$AG$52,$AG$56)))</f>
        <v>0</v>
      </c>
      <c r="AH4" s="250"/>
      <c r="AI4" s="250"/>
      <c r="AJ4" s="81"/>
      <c r="AK4" s="164"/>
      <c r="AL4" s="24"/>
      <c r="AQ4" s="113"/>
      <c r="AR4" s="113"/>
      <c r="BB4" s="2" t="s">
        <v>71</v>
      </c>
    </row>
    <row r="5" spans="2:129" ht="19.5" customHeight="1" thickBot="1" x14ac:dyDescent="0.4">
      <c r="B5" s="29"/>
      <c r="C5" s="243" t="s">
        <v>290</v>
      </c>
      <c r="D5" s="244"/>
      <c r="E5" s="244"/>
      <c r="F5" s="244"/>
      <c r="G5" s="244"/>
      <c r="H5" s="244"/>
      <c r="I5" s="245"/>
      <c r="J5" s="121"/>
      <c r="K5" s="248"/>
      <c r="L5" s="248"/>
      <c r="M5" s="248"/>
      <c r="N5" s="248"/>
      <c r="O5" s="248"/>
      <c r="P5" s="248"/>
      <c r="Q5" s="248"/>
      <c r="R5" s="248"/>
      <c r="S5" s="27"/>
      <c r="T5" s="279" t="str">
        <f>IF($BD$153="Field Sales Installer (NFS)","",VLOOKUP(V5,ValoresBonus!P:Q,2,0))</f>
        <v/>
      </c>
      <c r="U5" s="27"/>
      <c r="V5" s="280">
        <v>0</v>
      </c>
      <c r="W5" s="27"/>
      <c r="X5" s="27"/>
      <c r="Y5" s="27"/>
      <c r="Z5" s="27"/>
      <c r="AA5" s="76"/>
      <c r="AB5" s="249"/>
      <c r="AC5" s="249"/>
      <c r="AD5" s="249"/>
      <c r="AE5" s="249"/>
      <c r="AF5" s="249"/>
      <c r="AG5" s="250"/>
      <c r="AH5" s="250"/>
      <c r="AI5" s="250"/>
      <c r="AJ5" s="81"/>
      <c r="AK5" s="221"/>
      <c r="AL5" s="24"/>
      <c r="AQ5" s="251">
        <f>IF($BD$153="Field Sales Installer (NFS)",SUM($AQ$16,$AQ$20,$AQ$24,$AQ$28,$AQ$32,$AQ$36,$AQ$40,$AQ$44,$AQ$48,$AQ$52,$AQ$56),IF(OR($BD$153="Field Sales Installer",$BD$153="Team Coach"),IF(SUM($AQ$16,$AQ$20,$AQ$24,$AQ$28,$AQ$36,$AQ$52,$AQ$56)&gt;=T5,SUM($AQ$16,$AQ$20,$AQ$24,$AQ$28,$AQ$32,$AQ$36,$AQ$40,$AQ$44,$AQ$48,$AQ$52,$AQ$56)-T5,SUM($AQ$16,$AQ$20,$AQ$24,$AQ$28,$AQ$36,$AQ$52,$AQ$56))))</f>
        <v>200</v>
      </c>
      <c r="AR5" s="251" t="str">
        <f>"+"&amp;(SUM($AQ$16,$AQ$20,$AQ$24,$AQ$28,$AQ$32,$AQ$36,$AQ$40,$AQ$44,$AQ$48,$AQ$52,$AQ$56)-SUM($AG$16,$AG$20,$AG$24,$AG$28,$AG$32,$AG$36,$AG$40,$AG$44,$AG$48,$AG$52,$AG$56))&amp;" €"</f>
        <v>+200 €</v>
      </c>
      <c r="BB5" s="2" t="s">
        <v>71</v>
      </c>
      <c r="CC5" s="282" t="str">
        <f>IF(BD153="Field Sales Installer (NFS)","","VACACIONES SALARIO FIJO
(semanas completas)")</f>
        <v/>
      </c>
    </row>
    <row r="6" spans="2:129" ht="6" customHeight="1" x14ac:dyDescent="0.35">
      <c r="B6" s="29"/>
      <c r="C6" s="130"/>
      <c r="D6" s="130"/>
      <c r="E6" s="130"/>
      <c r="F6" s="130"/>
      <c r="G6" s="130"/>
      <c r="H6" s="130"/>
      <c r="I6" s="130"/>
      <c r="J6" s="130"/>
      <c r="K6" s="130"/>
      <c r="L6" s="130"/>
      <c r="M6" s="130"/>
      <c r="N6" s="130"/>
      <c r="O6" s="130"/>
      <c r="P6" s="130"/>
      <c r="Q6" s="130"/>
      <c r="R6" s="130"/>
      <c r="S6" s="130"/>
      <c r="T6" s="130"/>
      <c r="U6" s="130"/>
      <c r="V6" s="130"/>
      <c r="W6" s="27"/>
      <c r="X6" s="27"/>
      <c r="Y6" s="27"/>
      <c r="Z6" s="27"/>
      <c r="AA6" s="76"/>
      <c r="AB6" s="174"/>
      <c r="AC6" s="174"/>
      <c r="AD6" s="174"/>
      <c r="AE6" s="174"/>
      <c r="AF6" s="175"/>
      <c r="AG6" s="175"/>
      <c r="AH6" s="175"/>
      <c r="AI6" s="175"/>
      <c r="AJ6" s="81"/>
      <c r="AK6" s="222"/>
      <c r="AL6" s="24"/>
      <c r="AQ6" s="251"/>
      <c r="AR6" s="251"/>
      <c r="BB6" s="2" t="s">
        <v>71</v>
      </c>
    </row>
    <row r="7" spans="2:129" ht="19.5" customHeight="1" x14ac:dyDescent="0.35">
      <c r="B7" s="29"/>
      <c r="C7" s="131" t="str">
        <f>"Puesto: "&amp;$BD$150&amp;" | "&amp;"Seniority: "&amp;$BD$154&amp;" | Ventas mes anterior: "&amp;$BD$157</f>
        <v>Puesto: NFS | Seniority: M1 | Ventas mes anterior: 0</v>
      </c>
      <c r="D7" s="130"/>
      <c r="E7" s="130"/>
      <c r="F7" s="130"/>
      <c r="G7" s="130"/>
      <c r="H7" s="130"/>
      <c r="I7" s="130"/>
      <c r="J7" s="130"/>
      <c r="K7" s="130"/>
      <c r="L7" s="136"/>
      <c r="M7" s="130"/>
      <c r="N7" s="132"/>
      <c r="O7" s="132"/>
      <c r="P7" s="132"/>
      <c r="Q7" s="132"/>
      <c r="R7" s="132"/>
      <c r="S7" s="132"/>
      <c r="T7" s="132"/>
      <c r="U7" s="132"/>
      <c r="V7" s="169" t="s">
        <v>313</v>
      </c>
      <c r="W7" s="132" t="s">
        <v>312</v>
      </c>
      <c r="X7" s="132"/>
      <c r="Y7" s="132"/>
      <c r="Z7" s="132"/>
      <c r="AA7" s="76"/>
      <c r="AB7" s="208" t="str">
        <f>IF($BD$153="Field Sales Installer (NFS)","  Primer Tramo:","  Base para Abrir Comisiones:")</f>
        <v xml:space="preserve">  Primer Tramo:</v>
      </c>
      <c r="AC7" s="208"/>
      <c r="AD7" s="208"/>
      <c r="AE7" s="208"/>
      <c r="AF7" s="208"/>
      <c r="AG7" s="209">
        <f>IF($BD$153="Field Sales Installer (NFS)",BO170,T5)</f>
        <v>0</v>
      </c>
      <c r="AH7" s="209"/>
      <c r="AI7" s="175"/>
      <c r="AJ7" s="81"/>
      <c r="AK7" s="222"/>
      <c r="AL7" s="24"/>
      <c r="AQ7" s="251"/>
      <c r="AR7" s="251"/>
      <c r="BB7" s="2" t="s">
        <v>71</v>
      </c>
    </row>
    <row r="8" spans="2:129" ht="6" customHeight="1" x14ac:dyDescent="0.35">
      <c r="B8" s="29"/>
      <c r="C8" s="130"/>
      <c r="D8" s="130"/>
      <c r="E8" s="130"/>
      <c r="F8" s="130"/>
      <c r="G8" s="130"/>
      <c r="H8" s="130"/>
      <c r="I8" s="130"/>
      <c r="J8" s="130"/>
      <c r="K8" s="168"/>
      <c r="L8" s="259" t="str">
        <f>IF($BD$153="Field Sales Installer (NFS)","PRIMER TRAMO","")</f>
        <v>PRIMER TRAMO</v>
      </c>
      <c r="M8" s="259"/>
      <c r="N8" s="259"/>
      <c r="O8" s="168"/>
      <c r="P8" s="268" t="str">
        <f>IF($BD$153="Field Sales Installer (NFS)","SEGUNDO TRAMO","")</f>
        <v>SEGUNDO TRAMO</v>
      </c>
      <c r="Q8" s="268"/>
      <c r="R8" s="268"/>
      <c r="S8" s="268"/>
      <c r="T8" s="268"/>
      <c r="U8" s="130"/>
      <c r="V8" s="130"/>
      <c r="W8" s="132" t="s">
        <v>313</v>
      </c>
      <c r="X8" s="132"/>
      <c r="Y8" s="132"/>
      <c r="Z8" s="132"/>
      <c r="AA8" s="76"/>
      <c r="AB8" s="208"/>
      <c r="AC8" s="208"/>
      <c r="AD8" s="208"/>
      <c r="AE8" s="208"/>
      <c r="AF8" s="208"/>
      <c r="AG8" s="209"/>
      <c r="AH8" s="209"/>
      <c r="AI8" s="175"/>
      <c r="AJ8" s="27"/>
      <c r="AK8" s="165"/>
      <c r="AL8" s="24"/>
      <c r="BB8" s="2" t="s">
        <v>71</v>
      </c>
    </row>
    <row r="9" spans="2:129" ht="6" customHeight="1" x14ac:dyDescent="0.35">
      <c r="B9" s="29"/>
      <c r="C9" s="27"/>
      <c r="D9" s="27"/>
      <c r="E9" s="27"/>
      <c r="F9" s="27"/>
      <c r="G9" s="27"/>
      <c r="H9" s="27"/>
      <c r="I9" s="27"/>
      <c r="J9" s="27"/>
      <c r="K9" s="168"/>
      <c r="L9" s="259"/>
      <c r="M9" s="259"/>
      <c r="N9" s="259"/>
      <c r="O9" s="168"/>
      <c r="P9" s="268"/>
      <c r="Q9" s="268"/>
      <c r="R9" s="268"/>
      <c r="S9" s="268"/>
      <c r="T9" s="268"/>
      <c r="U9" s="27"/>
      <c r="V9" s="27"/>
      <c r="W9" s="27"/>
      <c r="X9" s="27"/>
      <c r="Y9" s="27"/>
      <c r="Z9" s="27"/>
      <c r="AA9" s="76"/>
      <c r="AB9" s="174"/>
      <c r="AC9" s="174"/>
      <c r="AD9" s="174"/>
      <c r="AE9" s="174"/>
      <c r="AF9" s="175"/>
      <c r="AG9" s="175"/>
      <c r="AH9" s="175"/>
      <c r="AI9" s="175"/>
      <c r="AJ9" s="27"/>
      <c r="AK9" s="165"/>
      <c r="AL9" s="24"/>
      <c r="BB9" s="2" t="s">
        <v>71</v>
      </c>
    </row>
    <row r="10" spans="2:129" ht="19.5" customHeight="1" x14ac:dyDescent="0.35">
      <c r="B10" s="29"/>
      <c r="C10" s="223" t="s">
        <v>350</v>
      </c>
      <c r="D10" s="223"/>
      <c r="E10" s="223"/>
      <c r="F10" s="223"/>
      <c r="G10" s="223"/>
      <c r="H10" s="223"/>
      <c r="I10" s="223"/>
      <c r="J10" s="32"/>
      <c r="K10" s="32"/>
      <c r="L10" s="31" t="s">
        <v>352</v>
      </c>
      <c r="M10" s="31"/>
      <c r="N10" s="31" t="s">
        <v>353</v>
      </c>
      <c r="O10" s="31"/>
      <c r="P10" s="31" t="s">
        <v>354</v>
      </c>
      <c r="Q10" s="31"/>
      <c r="R10" s="31" t="s">
        <v>355</v>
      </c>
      <c r="S10" s="31"/>
      <c r="T10" s="31" t="s">
        <v>356</v>
      </c>
      <c r="U10" s="31"/>
      <c r="V10" s="160" t="s">
        <v>357</v>
      </c>
      <c r="W10" s="27"/>
      <c r="X10" s="27"/>
      <c r="Y10" s="27"/>
      <c r="Z10" s="27"/>
      <c r="AA10" s="76"/>
      <c r="AB10" s="269" t="str">
        <f>IF($BD$153="Field Sales Installer (NFS)","","  Resultado:")</f>
        <v/>
      </c>
      <c r="AC10" s="269"/>
      <c r="AD10" s="269"/>
      <c r="AE10" s="269"/>
      <c r="AF10" s="270" t="str">
        <f>IF($BD$153="Field Sales Installer (NFS)","",IF($AG$12&gt;=$AG$7,"Abre Comisiones","No Abre Comisiones"))</f>
        <v/>
      </c>
      <c r="AG10" s="270"/>
      <c r="AH10" s="270"/>
      <c r="AI10" s="175"/>
      <c r="AJ10" s="27"/>
      <c r="AK10" s="165"/>
      <c r="AL10" s="24"/>
      <c r="AQ10" s="2" t="str">
        <f>IF($BD$153="Field Sales Installer (NFS)",Inicio!$J$2,"")</f>
        <v>Periodo desde: 1/12 al 14/12 | Fecha pago: 18/12</v>
      </c>
      <c r="BB10" s="2" t="s">
        <v>71</v>
      </c>
    </row>
    <row r="11" spans="2:129" ht="6" customHeight="1" x14ac:dyDescent="0.35">
      <c r="B11" s="29"/>
      <c r="C11" s="27"/>
      <c r="D11" s="27"/>
      <c r="E11" s="27"/>
      <c r="F11" s="27"/>
      <c r="G11" s="27"/>
      <c r="H11" s="27"/>
      <c r="I11" s="27"/>
      <c r="J11" s="27"/>
      <c r="K11" s="27"/>
      <c r="L11" s="27"/>
      <c r="M11" s="27"/>
      <c r="N11" s="27"/>
      <c r="O11" s="27"/>
      <c r="P11" s="27"/>
      <c r="Q11" s="27"/>
      <c r="R11" s="27"/>
      <c r="S11" s="27"/>
      <c r="T11" s="27"/>
      <c r="U11" s="27"/>
      <c r="V11" s="27"/>
      <c r="W11" s="27"/>
      <c r="X11" s="27"/>
      <c r="Y11" s="27"/>
      <c r="Z11" s="27"/>
      <c r="AA11" s="76"/>
      <c r="AB11" s="269"/>
      <c r="AC11" s="269"/>
      <c r="AD11" s="269"/>
      <c r="AE11" s="269"/>
      <c r="AF11" s="270"/>
      <c r="AG11" s="270"/>
      <c r="AH11" s="270"/>
      <c r="AI11" s="175"/>
      <c r="AJ11" s="27"/>
      <c r="AK11" s="165"/>
      <c r="AL11" s="24"/>
      <c r="BB11" s="2" t="s">
        <v>71</v>
      </c>
    </row>
    <row r="12" spans="2:129" ht="19.5" customHeight="1" x14ac:dyDescent="0.35">
      <c r="B12" s="29"/>
      <c r="C12" s="256" t="s">
        <v>89</v>
      </c>
      <c r="D12" s="256"/>
      <c r="E12" s="256"/>
      <c r="F12" s="256"/>
      <c r="G12" s="257" t="s">
        <v>70</v>
      </c>
      <c r="H12" s="257"/>
      <c r="I12" s="257"/>
      <c r="J12" s="27"/>
      <c r="K12" s="25">
        <v>200</v>
      </c>
      <c r="L12" s="112">
        <v>0</v>
      </c>
      <c r="M12" s="27"/>
      <c r="N12" s="112">
        <v>0</v>
      </c>
      <c r="O12" s="27"/>
      <c r="P12" s="112">
        <v>0</v>
      </c>
      <c r="Q12" s="27"/>
      <c r="R12" s="112">
        <v>0</v>
      </c>
      <c r="S12" s="27"/>
      <c r="T12" s="112">
        <v>0</v>
      </c>
      <c r="U12" s="27"/>
      <c r="V12" s="155">
        <f>T12+R12+P12+N12+L12</f>
        <v>0</v>
      </c>
      <c r="W12" s="144">
        <f>$V12*$K12</f>
        <v>0</v>
      </c>
      <c r="X12" s="146">
        <f>$L12+$N12</f>
        <v>0</v>
      </c>
      <c r="Y12" s="146">
        <f>$X12*$K12</f>
        <v>0</v>
      </c>
      <c r="Z12" s="154"/>
      <c r="AA12" s="76"/>
      <c r="AB12" s="208" t="str">
        <f>IF($BD$153="Field Sales Installer (NFS)","  Segundo Tramo:","  Generado:")</f>
        <v xml:space="preserve">  Segundo Tramo:</v>
      </c>
      <c r="AC12" s="208"/>
      <c r="AD12" s="208"/>
      <c r="AE12" s="208"/>
      <c r="AF12" s="208"/>
      <c r="AG12" s="209">
        <f>IF($BD$153="Field Sales Installer (NFS)",($AG$4-$AG$7),(AG16+AG20+AG24+AG28+AG32+AG36+AG40+AG44+AG48+AG52+AG56))</f>
        <v>0</v>
      </c>
      <c r="AH12" s="209"/>
      <c r="AI12" s="175"/>
      <c r="AJ12" s="27"/>
      <c r="AK12" s="165"/>
      <c r="AL12" s="24"/>
      <c r="AQ12" s="283"/>
      <c r="BB12" s="2" t="s">
        <v>71</v>
      </c>
    </row>
    <row r="13" spans="2:129" ht="6" customHeight="1" x14ac:dyDescent="0.35">
      <c r="B13" s="29"/>
      <c r="C13" s="161"/>
      <c r="D13" s="161"/>
      <c r="E13" s="161"/>
      <c r="F13" s="161"/>
      <c r="G13" s="143"/>
      <c r="H13" s="143"/>
      <c r="I13" s="143"/>
      <c r="J13" s="27"/>
      <c r="K13" s="25"/>
      <c r="L13" s="33"/>
      <c r="M13" s="27"/>
      <c r="N13" s="33"/>
      <c r="O13" s="27"/>
      <c r="P13" s="33"/>
      <c r="Q13" s="27"/>
      <c r="R13" s="33"/>
      <c r="S13" s="27"/>
      <c r="T13" s="33"/>
      <c r="U13" s="27"/>
      <c r="V13" s="156"/>
      <c r="W13" s="26"/>
      <c r="X13" s="26"/>
      <c r="Y13" s="26"/>
      <c r="Z13" s="26"/>
      <c r="AA13" s="76"/>
      <c r="AB13" s="208"/>
      <c r="AC13" s="208"/>
      <c r="AD13" s="208"/>
      <c r="AE13" s="208"/>
      <c r="AF13" s="208"/>
      <c r="AG13" s="209"/>
      <c r="AH13" s="209"/>
      <c r="AI13" s="175"/>
      <c r="AJ13" s="27"/>
      <c r="AK13" s="165"/>
      <c r="AL13" s="24"/>
      <c r="AQ13" s="283" t="str">
        <f>IF($BD$153="Field Sales Installer (NFS)",Inicio!$J$4,"")</f>
        <v>Fecha pago: 31/12</v>
      </c>
      <c r="BB13" s="2" t="s">
        <v>71</v>
      </c>
    </row>
    <row r="14" spans="2:129" ht="19.5" customHeight="1" x14ac:dyDescent="0.35">
      <c r="B14" s="29"/>
      <c r="C14" s="256" t="s">
        <v>89</v>
      </c>
      <c r="D14" s="256"/>
      <c r="E14" s="256"/>
      <c r="F14" s="256"/>
      <c r="G14" s="257" t="s">
        <v>69</v>
      </c>
      <c r="H14" s="257"/>
      <c r="I14" s="257"/>
      <c r="J14" s="27"/>
      <c r="K14" s="25">
        <v>300</v>
      </c>
      <c r="L14" s="112">
        <v>0</v>
      </c>
      <c r="M14" s="27"/>
      <c r="N14" s="112">
        <v>0</v>
      </c>
      <c r="O14" s="27"/>
      <c r="P14" s="112">
        <v>0</v>
      </c>
      <c r="Q14" s="27"/>
      <c r="R14" s="112">
        <v>0</v>
      </c>
      <c r="S14" s="27"/>
      <c r="T14" s="112">
        <v>0</v>
      </c>
      <c r="U14" s="27"/>
      <c r="V14" s="155">
        <f>T14+R14+P14+N14+L14</f>
        <v>0</v>
      </c>
      <c r="W14" s="144">
        <f>$V14*$K14</f>
        <v>0</v>
      </c>
      <c r="X14" s="146">
        <f>$L14+$N14</f>
        <v>0</v>
      </c>
      <c r="Y14" s="146">
        <f>$X14*$K14</f>
        <v>0</v>
      </c>
      <c r="Z14" s="154"/>
      <c r="AA14" s="76"/>
      <c r="AB14" s="158"/>
      <c r="AC14" s="158"/>
      <c r="AD14" s="158"/>
      <c r="AE14" s="158"/>
      <c r="AF14" s="159"/>
      <c r="AG14" s="159"/>
      <c r="AH14" s="159"/>
      <c r="AI14" s="159"/>
      <c r="AJ14" s="27"/>
      <c r="AK14" s="275" t="str">
        <f>$AR$5</f>
        <v>+200 €</v>
      </c>
      <c r="AL14" s="24"/>
      <c r="BB14" s="2" t="s">
        <v>71</v>
      </c>
    </row>
    <row r="15" spans="2:129" ht="6" customHeight="1" x14ac:dyDescent="0.35">
      <c r="B15" s="29"/>
      <c r="C15" s="161"/>
      <c r="D15" s="161"/>
      <c r="E15" s="161"/>
      <c r="F15" s="161"/>
      <c r="G15" s="143"/>
      <c r="H15" s="143"/>
      <c r="I15" s="143"/>
      <c r="J15" s="27"/>
      <c r="K15" s="25"/>
      <c r="L15" s="33"/>
      <c r="M15" s="27"/>
      <c r="N15" s="33"/>
      <c r="O15" s="27"/>
      <c r="P15" s="33"/>
      <c r="Q15" s="27"/>
      <c r="R15" s="33"/>
      <c r="S15" s="27"/>
      <c r="T15" s="33"/>
      <c r="U15" s="27"/>
      <c r="V15" s="156"/>
      <c r="W15" s="26"/>
      <c r="X15" s="26"/>
      <c r="Y15" s="26"/>
      <c r="Z15" s="26"/>
      <c r="AA15" s="76"/>
      <c r="AB15" s="27"/>
      <c r="AC15" s="27"/>
      <c r="AD15" s="27"/>
      <c r="AE15" s="27"/>
      <c r="AF15" s="84"/>
      <c r="AG15" s="84"/>
      <c r="AH15" s="84"/>
      <c r="AI15" s="84"/>
      <c r="AJ15" s="27"/>
      <c r="AK15" s="275"/>
      <c r="AL15" s="24"/>
      <c r="BB15" s="2" t="s">
        <v>71</v>
      </c>
    </row>
    <row r="16" spans="2:129" ht="19.5" customHeight="1" x14ac:dyDescent="0.35">
      <c r="B16" s="29"/>
      <c r="C16" s="256" t="s">
        <v>89</v>
      </c>
      <c r="D16" s="256"/>
      <c r="E16" s="256"/>
      <c r="F16" s="256"/>
      <c r="G16" s="257" t="s">
        <v>68</v>
      </c>
      <c r="H16" s="257"/>
      <c r="I16" s="257"/>
      <c r="J16" s="27"/>
      <c r="K16" s="25">
        <v>400</v>
      </c>
      <c r="L16" s="112">
        <v>0</v>
      </c>
      <c r="M16" s="27"/>
      <c r="N16" s="112">
        <v>0</v>
      </c>
      <c r="O16" s="27"/>
      <c r="P16" s="112">
        <v>0</v>
      </c>
      <c r="Q16" s="27"/>
      <c r="R16" s="112">
        <v>0</v>
      </c>
      <c r="S16" s="27"/>
      <c r="T16" s="112">
        <v>0</v>
      </c>
      <c r="U16" s="27"/>
      <c r="V16" s="155">
        <f>T16+R16+P16+N16+L16</f>
        <v>0</v>
      </c>
      <c r="W16" s="144">
        <f>$V16*$K16</f>
        <v>0</v>
      </c>
      <c r="X16" s="146">
        <f>$L16+$N16</f>
        <v>0</v>
      </c>
      <c r="Y16" s="146">
        <f>$X16*$K16</f>
        <v>0</v>
      </c>
      <c r="Z16" s="154"/>
      <c r="AA16" s="76"/>
      <c r="AB16" s="252">
        <f>IF($C$5="SELECCIONA TU NOMBRE","",($V$12+$V$14+$V$16+$V$18+$V$20+$V$22+$V$26+$V$28+$V$30+$V$32+$V$34+$V$36))</f>
        <v>0</v>
      </c>
      <c r="AC16" s="252"/>
      <c r="AD16" s="253" t="s">
        <v>370</v>
      </c>
      <c r="AE16" s="253"/>
      <c r="AF16" s="253"/>
      <c r="AG16" s="254">
        <f>IF($C$5="SELECCIONA TU NOMBRE","",($W$12+$W$14+$W$16+$W$18+$W$20+$W$22+$W$26+$W$28+$W$30+$W$32+$W$34+$W$36))</f>
        <v>0</v>
      </c>
      <c r="AH16" s="254"/>
      <c r="AI16" s="41"/>
      <c r="AJ16" s="81"/>
      <c r="AK16" s="275"/>
      <c r="AL16" s="24"/>
      <c r="AQ16" s="255">
        <f>IF($C$5="SELECCIONA TU NOMBRE","",($W$12+$W$14+$W$16+$W$18+$W$20+$W$22+$W$26+$W$28+$W$30+$W$32+$W$34+$W$36+200))</f>
        <v>200</v>
      </c>
      <c r="BB16" s="2" t="s">
        <v>71</v>
      </c>
    </row>
    <row r="17" spans="2:65" ht="6" customHeight="1" x14ac:dyDescent="0.35">
      <c r="B17" s="29"/>
      <c r="C17" s="161"/>
      <c r="D17" s="161"/>
      <c r="E17" s="161"/>
      <c r="F17" s="161"/>
      <c r="G17" s="143"/>
      <c r="H17" s="143"/>
      <c r="I17" s="143"/>
      <c r="J17" s="27"/>
      <c r="K17" s="25"/>
      <c r="L17" s="33"/>
      <c r="M17" s="27"/>
      <c r="N17" s="33"/>
      <c r="O17" s="27"/>
      <c r="P17" s="33"/>
      <c r="Q17" s="27"/>
      <c r="R17" s="33"/>
      <c r="S17" s="27"/>
      <c r="T17" s="33"/>
      <c r="U17" s="27"/>
      <c r="V17" s="156"/>
      <c r="W17" s="26"/>
      <c r="X17" s="26"/>
      <c r="Y17" s="26"/>
      <c r="Z17" s="26"/>
      <c r="AA17" s="76"/>
      <c r="AB17" s="252"/>
      <c r="AC17" s="252"/>
      <c r="AD17" s="253"/>
      <c r="AE17" s="253"/>
      <c r="AF17" s="253"/>
      <c r="AG17" s="254"/>
      <c r="AH17" s="254"/>
      <c r="AI17" s="41"/>
      <c r="AJ17" s="81"/>
      <c r="AK17" s="275"/>
      <c r="AL17" s="24"/>
      <c r="AQ17" s="255"/>
      <c r="BB17" s="2" t="s">
        <v>71</v>
      </c>
    </row>
    <row r="18" spans="2:65" ht="19.5" customHeight="1" x14ac:dyDescent="0.35">
      <c r="B18" s="29"/>
      <c r="C18" s="258" t="s">
        <v>65</v>
      </c>
      <c r="D18" s="258"/>
      <c r="E18" s="258"/>
      <c r="F18" s="258"/>
      <c r="G18" s="257" t="s">
        <v>67</v>
      </c>
      <c r="H18" s="257"/>
      <c r="I18" s="257"/>
      <c r="J18" s="27"/>
      <c r="K18" s="25">
        <v>250</v>
      </c>
      <c r="L18" s="112">
        <v>0</v>
      </c>
      <c r="M18" s="27"/>
      <c r="N18" s="112">
        <v>0</v>
      </c>
      <c r="O18" s="27"/>
      <c r="P18" s="112">
        <v>0</v>
      </c>
      <c r="Q18" s="27"/>
      <c r="R18" s="112">
        <v>0</v>
      </c>
      <c r="S18" s="27"/>
      <c r="T18" s="112">
        <v>0</v>
      </c>
      <c r="U18" s="27"/>
      <c r="V18" s="155">
        <f>T18+R18+P18+N18+L18</f>
        <v>0</v>
      </c>
      <c r="W18" s="144">
        <f>$V18*$K18</f>
        <v>0</v>
      </c>
      <c r="X18" s="146">
        <f>$L18+$N18</f>
        <v>0</v>
      </c>
      <c r="Y18" s="146">
        <f>$X18*$K18</f>
        <v>0</v>
      </c>
      <c r="Z18" s="154"/>
      <c r="AA18" s="76"/>
      <c r="AB18" s="252"/>
      <c r="AC18" s="252"/>
      <c r="AD18" s="253"/>
      <c r="AE18" s="253"/>
      <c r="AF18" s="253"/>
      <c r="AG18" s="254"/>
      <c r="AH18" s="254"/>
      <c r="AI18" s="41"/>
      <c r="AJ18" s="81"/>
      <c r="AK18" s="275"/>
      <c r="AL18" s="24"/>
      <c r="AQ18" s="255"/>
      <c r="BB18" s="2" t="s">
        <v>71</v>
      </c>
    </row>
    <row r="19" spans="2:65" ht="6" customHeight="1" x14ac:dyDescent="0.35">
      <c r="B19" s="29"/>
      <c r="C19" s="161"/>
      <c r="D19" s="161"/>
      <c r="E19" s="161"/>
      <c r="F19" s="161"/>
      <c r="G19" s="143"/>
      <c r="H19" s="143"/>
      <c r="I19" s="143"/>
      <c r="J19" s="27"/>
      <c r="K19" s="25"/>
      <c r="L19" s="33"/>
      <c r="M19" s="27"/>
      <c r="N19" s="33"/>
      <c r="O19" s="27"/>
      <c r="P19" s="33"/>
      <c r="Q19" s="27"/>
      <c r="R19" s="33"/>
      <c r="S19" s="27"/>
      <c r="T19" s="33"/>
      <c r="U19" s="27"/>
      <c r="V19" s="156"/>
      <c r="W19" s="26"/>
      <c r="X19" s="26"/>
      <c r="Y19" s="26"/>
      <c r="Z19" s="26"/>
      <c r="AA19" s="76"/>
      <c r="AB19" s="83"/>
      <c r="AC19" s="83"/>
      <c r="AD19" s="27"/>
      <c r="AE19" s="27"/>
      <c r="AF19" s="84"/>
      <c r="AG19" s="84"/>
      <c r="AH19" s="84"/>
      <c r="AI19" s="84"/>
      <c r="AJ19" s="27"/>
      <c r="AK19" s="165"/>
      <c r="AL19" s="24"/>
      <c r="AQ19" s="27"/>
      <c r="BB19" s="2" t="s">
        <v>71</v>
      </c>
    </row>
    <row r="20" spans="2:65" ht="19.5" customHeight="1" x14ac:dyDescent="0.65">
      <c r="B20" s="29"/>
      <c r="C20" s="258" t="s">
        <v>65</v>
      </c>
      <c r="D20" s="258"/>
      <c r="E20" s="258"/>
      <c r="F20" s="258"/>
      <c r="G20" s="257" t="s">
        <v>66</v>
      </c>
      <c r="H20" s="257"/>
      <c r="I20" s="257"/>
      <c r="J20" s="27"/>
      <c r="K20" s="25">
        <v>350</v>
      </c>
      <c r="L20" s="112">
        <v>0</v>
      </c>
      <c r="M20" s="27"/>
      <c r="N20" s="112">
        <v>0</v>
      </c>
      <c r="O20" s="27"/>
      <c r="P20" s="112">
        <v>0</v>
      </c>
      <c r="Q20" s="27"/>
      <c r="R20" s="112">
        <v>0</v>
      </c>
      <c r="S20" s="27"/>
      <c r="T20" s="112">
        <v>0</v>
      </c>
      <c r="U20" s="27"/>
      <c r="V20" s="155">
        <f>T20+R20+P20+N20+L20</f>
        <v>0</v>
      </c>
      <c r="W20" s="144">
        <f>$V20*$K20</f>
        <v>0</v>
      </c>
      <c r="X20" s="146">
        <f>$L20+$N20</f>
        <v>0</v>
      </c>
      <c r="Y20" s="146">
        <f>$X20*$K20</f>
        <v>0</v>
      </c>
      <c r="Z20" s="154"/>
      <c r="AA20" s="76"/>
      <c r="AB20" s="252">
        <f>IF($C$5="SELECCIONA TU NOMBRE","",($V$46+$V$48+$V$50+$V$52+$V$54+$V$56+$V$58+$V$60+$V$62+$V$64+$V$66+$V$68+$V$70+$V$72+$V$74+$V$76))</f>
        <v>0</v>
      </c>
      <c r="AC20" s="252"/>
      <c r="AD20" s="253" t="s">
        <v>62</v>
      </c>
      <c r="AE20" s="253"/>
      <c r="AF20" s="253"/>
      <c r="AG20" s="254">
        <f>IF($C$5="SELECCIONA TU NOMBRE","",($W$46+$W$48+$W$50+$W$52+$W$54+$W$56+$W$58+$W$60+$W$62+$W$64+$W$66+$W$68+$W$70+$W$72+$W$74+$W$76))</f>
        <v>0</v>
      </c>
      <c r="AH20" s="254"/>
      <c r="AI20" s="41"/>
      <c r="AJ20" s="81"/>
      <c r="AK20" s="166"/>
      <c r="AL20" s="24"/>
      <c r="AQ20" s="255">
        <f>AG20</f>
        <v>0</v>
      </c>
      <c r="BB20" s="2" t="s">
        <v>71</v>
      </c>
    </row>
    <row r="21" spans="2:65" ht="6" customHeight="1" x14ac:dyDescent="0.35">
      <c r="B21" s="29"/>
      <c r="C21" s="161"/>
      <c r="D21" s="161"/>
      <c r="E21" s="161"/>
      <c r="F21" s="161"/>
      <c r="G21" s="143"/>
      <c r="H21" s="143"/>
      <c r="I21" s="143"/>
      <c r="J21" s="27"/>
      <c r="K21" s="25"/>
      <c r="L21" s="33"/>
      <c r="M21" s="27"/>
      <c r="N21" s="33"/>
      <c r="O21" s="27"/>
      <c r="P21" s="33"/>
      <c r="Q21" s="27"/>
      <c r="R21" s="33"/>
      <c r="S21" s="27"/>
      <c r="T21" s="33"/>
      <c r="U21" s="27"/>
      <c r="V21" s="156"/>
      <c r="W21" s="26"/>
      <c r="X21" s="26"/>
      <c r="Y21" s="26"/>
      <c r="Z21" s="26"/>
      <c r="AA21" s="76"/>
      <c r="AB21" s="252"/>
      <c r="AC21" s="252"/>
      <c r="AD21" s="253"/>
      <c r="AE21" s="253"/>
      <c r="AF21" s="253"/>
      <c r="AG21" s="254"/>
      <c r="AH21" s="254"/>
      <c r="AI21" s="41"/>
      <c r="AJ21" s="81"/>
      <c r="AK21" s="165"/>
      <c r="AL21" s="24"/>
      <c r="AQ21" s="255"/>
      <c r="BB21" s="2" t="s">
        <v>71</v>
      </c>
    </row>
    <row r="22" spans="2:65" ht="19.5" customHeight="1" thickBot="1" x14ac:dyDescent="0.7">
      <c r="B22" s="29"/>
      <c r="C22" s="258" t="s">
        <v>65</v>
      </c>
      <c r="D22" s="258"/>
      <c r="E22" s="258"/>
      <c r="F22" s="258"/>
      <c r="G22" s="257" t="s">
        <v>64</v>
      </c>
      <c r="H22" s="257"/>
      <c r="I22" s="257"/>
      <c r="J22" s="27"/>
      <c r="K22" s="25">
        <v>450</v>
      </c>
      <c r="L22" s="112">
        <v>0</v>
      </c>
      <c r="M22" s="27"/>
      <c r="N22" s="112">
        <v>0</v>
      </c>
      <c r="O22" s="27"/>
      <c r="P22" s="112">
        <v>0</v>
      </c>
      <c r="Q22" s="27"/>
      <c r="R22" s="112">
        <v>0</v>
      </c>
      <c r="S22" s="27"/>
      <c r="T22" s="112">
        <v>0</v>
      </c>
      <c r="U22" s="27"/>
      <c r="V22" s="155">
        <f>T22+R22+P22+N22+L22</f>
        <v>0</v>
      </c>
      <c r="W22" s="144">
        <f>$V22*$K22</f>
        <v>0</v>
      </c>
      <c r="X22" s="146">
        <f>$L22+$N22</f>
        <v>0</v>
      </c>
      <c r="Y22" s="146">
        <f>$X22*$K22</f>
        <v>0</v>
      </c>
      <c r="Z22" s="154"/>
      <c r="AA22" s="76"/>
      <c r="AB22" s="252"/>
      <c r="AC22" s="252"/>
      <c r="AD22" s="253"/>
      <c r="AE22" s="253"/>
      <c r="AF22" s="253"/>
      <c r="AG22" s="254"/>
      <c r="AH22" s="254"/>
      <c r="AI22" s="41"/>
      <c r="AJ22" s="81"/>
      <c r="AK22" s="167"/>
      <c r="AL22" s="24"/>
      <c r="AQ22" s="255"/>
      <c r="BB22" s="2" t="s">
        <v>71</v>
      </c>
    </row>
    <row r="23" spans="2:65" ht="6" customHeight="1" x14ac:dyDescent="0.35">
      <c r="B23" s="29"/>
      <c r="C23" s="27"/>
      <c r="D23" s="27"/>
      <c r="E23" s="27"/>
      <c r="F23" s="27"/>
      <c r="G23" s="27"/>
      <c r="H23" s="30"/>
      <c r="I23" s="27"/>
      <c r="J23" s="27"/>
      <c r="K23" s="27"/>
      <c r="L23" s="33"/>
      <c r="M23" s="27"/>
      <c r="N23" s="27"/>
      <c r="O23" s="33"/>
      <c r="P23" s="33"/>
      <c r="Q23" s="33"/>
      <c r="R23" s="33"/>
      <c r="S23" s="33"/>
      <c r="T23" s="33"/>
      <c r="U23" s="33"/>
      <c r="V23" s="33"/>
      <c r="W23" s="26"/>
      <c r="X23" s="26"/>
      <c r="Y23" s="26"/>
      <c r="Z23" s="26"/>
      <c r="AA23" s="76"/>
      <c r="AB23" s="83"/>
      <c r="AC23" s="83"/>
      <c r="AD23" s="27"/>
      <c r="AE23" s="27"/>
      <c r="AF23" s="84"/>
      <c r="AG23" s="84"/>
      <c r="AH23" s="84"/>
      <c r="AI23" s="84"/>
      <c r="AJ23" s="27"/>
      <c r="AK23" s="79"/>
      <c r="AL23" s="24"/>
      <c r="AQ23" s="27"/>
      <c r="BB23" s="2" t="s">
        <v>71</v>
      </c>
    </row>
    <row r="24" spans="2:65" ht="19.5" customHeight="1" x14ac:dyDescent="0.35">
      <c r="B24" s="29"/>
      <c r="C24" s="223" t="s">
        <v>351</v>
      </c>
      <c r="D24" s="223"/>
      <c r="E24" s="223"/>
      <c r="F24" s="223"/>
      <c r="G24" s="223"/>
      <c r="H24" s="223"/>
      <c r="I24" s="223"/>
      <c r="J24" s="32"/>
      <c r="K24" s="32"/>
      <c r="L24" s="31" t="s">
        <v>352</v>
      </c>
      <c r="M24" s="31"/>
      <c r="N24" s="31" t="s">
        <v>353</v>
      </c>
      <c r="O24" s="31"/>
      <c r="P24" s="31" t="s">
        <v>354</v>
      </c>
      <c r="Q24" s="31"/>
      <c r="R24" s="31" t="s">
        <v>355</v>
      </c>
      <c r="S24" s="31"/>
      <c r="T24" s="31" t="s">
        <v>356</v>
      </c>
      <c r="U24" s="31"/>
      <c r="V24" s="160" t="s">
        <v>357</v>
      </c>
      <c r="W24" s="27"/>
      <c r="X24" s="27"/>
      <c r="Y24" s="27"/>
      <c r="Z24" s="27"/>
      <c r="AA24" s="76"/>
      <c r="AB24" s="210">
        <f>IF($C$5="SELECCIONA TU NOMBRE","",($V$40+$V$42))</f>
        <v>0</v>
      </c>
      <c r="AC24" s="210"/>
      <c r="AD24" s="211" t="s">
        <v>63</v>
      </c>
      <c r="AE24" s="211"/>
      <c r="AF24" s="211"/>
      <c r="AG24" s="212">
        <f>IF($C$5="SELECCIONA TU NOMBRE","",($W$40+$W$42))</f>
        <v>0</v>
      </c>
      <c r="AH24" s="212"/>
      <c r="AI24" s="40"/>
      <c r="AJ24" s="81"/>
      <c r="AK24" s="79"/>
      <c r="AL24" s="24"/>
      <c r="AQ24" s="218">
        <f>AG24</f>
        <v>0</v>
      </c>
      <c r="BB24" s="104" t="s">
        <v>71</v>
      </c>
      <c r="BC24" s="104"/>
      <c r="BD24" s="104"/>
      <c r="BE24" s="105"/>
      <c r="BF24" s="104"/>
      <c r="BG24" s="105"/>
      <c r="BH24" s="104"/>
      <c r="BI24" s="104"/>
      <c r="BJ24" s="104"/>
      <c r="BK24" s="104"/>
      <c r="BL24" s="104"/>
      <c r="BM24" s="104"/>
    </row>
    <row r="25" spans="2:65" ht="6" customHeight="1" x14ac:dyDescent="0.35">
      <c r="B25" s="29"/>
      <c r="C25" s="27"/>
      <c r="D25" s="27"/>
      <c r="E25" s="27"/>
      <c r="F25" s="27"/>
      <c r="G25" s="27"/>
      <c r="H25" s="27"/>
      <c r="I25" s="27"/>
      <c r="J25" s="27"/>
      <c r="K25" s="27"/>
      <c r="L25" s="27"/>
      <c r="M25" s="27"/>
      <c r="N25" s="27"/>
      <c r="O25" s="27"/>
      <c r="P25" s="27"/>
      <c r="Q25" s="27"/>
      <c r="R25" s="27"/>
      <c r="S25" s="27"/>
      <c r="T25" s="27"/>
      <c r="U25" s="27"/>
      <c r="V25" s="27"/>
      <c r="W25" s="27"/>
      <c r="X25" s="27"/>
      <c r="Y25" s="27"/>
      <c r="Z25" s="27"/>
      <c r="AA25" s="76"/>
      <c r="AB25" s="210"/>
      <c r="AC25" s="210"/>
      <c r="AD25" s="211"/>
      <c r="AE25" s="211"/>
      <c r="AF25" s="211"/>
      <c r="AG25" s="212"/>
      <c r="AH25" s="212"/>
      <c r="AI25" s="40"/>
      <c r="AJ25" s="81"/>
      <c r="AK25" s="79"/>
      <c r="AL25" s="24"/>
      <c r="AQ25" s="218"/>
      <c r="BB25" s="2" t="s">
        <v>71</v>
      </c>
    </row>
    <row r="26" spans="2:65" ht="19.5" customHeight="1" x14ac:dyDescent="0.35">
      <c r="B26" s="29"/>
      <c r="C26" s="256" t="s">
        <v>89</v>
      </c>
      <c r="D26" s="256"/>
      <c r="E26" s="256"/>
      <c r="F26" s="256"/>
      <c r="G26" s="257" t="s">
        <v>70</v>
      </c>
      <c r="H26" s="257"/>
      <c r="I26" s="257"/>
      <c r="J26" s="27"/>
      <c r="K26" s="25">
        <v>150</v>
      </c>
      <c r="L26" s="112">
        <v>0</v>
      </c>
      <c r="M26" s="27"/>
      <c r="N26" s="112">
        <v>0</v>
      </c>
      <c r="O26" s="27"/>
      <c r="P26" s="112">
        <v>0</v>
      </c>
      <c r="Q26" s="27"/>
      <c r="R26" s="112">
        <v>0</v>
      </c>
      <c r="S26" s="27"/>
      <c r="T26" s="112">
        <v>0</v>
      </c>
      <c r="U26" s="27"/>
      <c r="V26" s="155">
        <f>T26+R26+P26+N26+L26</f>
        <v>0</v>
      </c>
      <c r="W26" s="144">
        <f>$V26*$K26</f>
        <v>0</v>
      </c>
      <c r="X26" s="146">
        <f>$L26+$N26</f>
        <v>0</v>
      </c>
      <c r="Y26" s="146">
        <f>$X26*$K26</f>
        <v>0</v>
      </c>
      <c r="Z26" s="154"/>
      <c r="AA26" s="76"/>
      <c r="AB26" s="210"/>
      <c r="AC26" s="210"/>
      <c r="AD26" s="211"/>
      <c r="AE26" s="211"/>
      <c r="AF26" s="211"/>
      <c r="AG26" s="212"/>
      <c r="AH26" s="212"/>
      <c r="AI26" s="40"/>
      <c r="AJ26" s="81"/>
      <c r="AK26" s="79"/>
      <c r="AL26" s="24"/>
      <c r="AQ26" s="218"/>
      <c r="BB26" s="2" t="s">
        <v>71</v>
      </c>
    </row>
    <row r="27" spans="2:65" ht="6" customHeight="1" x14ac:dyDescent="0.35">
      <c r="B27" s="29"/>
      <c r="C27" s="161"/>
      <c r="D27" s="161"/>
      <c r="E27" s="161"/>
      <c r="F27" s="161"/>
      <c r="G27" s="143"/>
      <c r="H27" s="143"/>
      <c r="I27" s="143"/>
      <c r="J27" s="27"/>
      <c r="K27" s="27"/>
      <c r="L27" s="33"/>
      <c r="M27" s="27"/>
      <c r="N27" s="33"/>
      <c r="O27" s="27"/>
      <c r="P27" s="33"/>
      <c r="Q27" s="27"/>
      <c r="R27" s="33"/>
      <c r="S27" s="27"/>
      <c r="T27" s="33"/>
      <c r="U27" s="27"/>
      <c r="V27" s="156"/>
      <c r="W27" s="26"/>
      <c r="X27" s="26"/>
      <c r="Y27" s="26"/>
      <c r="Z27" s="26"/>
      <c r="AA27" s="76"/>
      <c r="AB27" s="27"/>
      <c r="AC27" s="27"/>
      <c r="AD27" s="27"/>
      <c r="AE27" s="27"/>
      <c r="AF27" s="84"/>
      <c r="AG27" s="84"/>
      <c r="AH27" s="84"/>
      <c r="AI27" s="84"/>
      <c r="AJ27" s="27"/>
      <c r="AK27" s="79"/>
      <c r="AL27" s="24"/>
      <c r="AQ27" s="27"/>
      <c r="BB27" s="2" t="s">
        <v>71</v>
      </c>
    </row>
    <row r="28" spans="2:65" ht="19.5" customHeight="1" x14ac:dyDescent="0.35">
      <c r="B28" s="29"/>
      <c r="C28" s="256" t="s">
        <v>89</v>
      </c>
      <c r="D28" s="256"/>
      <c r="E28" s="256"/>
      <c r="F28" s="256"/>
      <c r="G28" s="257" t="s">
        <v>69</v>
      </c>
      <c r="H28" s="257"/>
      <c r="I28" s="257"/>
      <c r="J28" s="27"/>
      <c r="K28" s="25">
        <v>250</v>
      </c>
      <c r="L28" s="112">
        <v>0</v>
      </c>
      <c r="M28" s="27"/>
      <c r="N28" s="112">
        <v>0</v>
      </c>
      <c r="O28" s="27"/>
      <c r="P28" s="112">
        <v>0</v>
      </c>
      <c r="Q28" s="27"/>
      <c r="R28" s="112">
        <v>0</v>
      </c>
      <c r="S28" s="27"/>
      <c r="T28" s="112">
        <v>0</v>
      </c>
      <c r="U28" s="27"/>
      <c r="V28" s="155">
        <f>T28+R28+P28+N28+L28</f>
        <v>0</v>
      </c>
      <c r="W28" s="144">
        <f>$V28*$K28</f>
        <v>0</v>
      </c>
      <c r="X28" s="146">
        <f>$L28+$N28</f>
        <v>0</v>
      </c>
      <c r="Y28" s="146">
        <f>$X28*$K28</f>
        <v>0</v>
      </c>
      <c r="Z28" s="154"/>
      <c r="AA28" s="76"/>
      <c r="AB28" s="213" t="str">
        <f>IF($C$5="SELECCIONA TU NOMBRE","",IF($O$1=0,"",IF(AG28=0,"⚠️"," ✓")))</f>
        <v/>
      </c>
      <c r="AC28" s="214" t="s">
        <v>78</v>
      </c>
      <c r="AD28" s="214"/>
      <c r="AE28" s="214"/>
      <c r="AF28" s="214"/>
      <c r="AG28" s="215">
        <f>IF($C$5="SELECCIONA TU NOMBRE","",VLOOKUP($BD$155,ValoresBonus!$B$3:$C$28,2,0))</f>
        <v>0</v>
      </c>
      <c r="AH28" s="215"/>
      <c r="AI28" s="39"/>
      <c r="AJ28" s="86"/>
      <c r="AK28" s="216" t="str">
        <f>IF($C$5="SELECCIONA TU NOMBRE","",IF($O$1=0,"",IF($BD$155&lt;5,"Faltan "&amp;5-$BD$155&amp;" ventas para activar bonus","")))</f>
        <v/>
      </c>
      <c r="AL28" s="24"/>
      <c r="AQ28" s="217">
        <f>IF($C$5="SELECCIONA TU NOMBRE",0,VLOOKUP($BD$155+1,ValoresBonus!$B$3:$C$28,2,0))</f>
        <v>0</v>
      </c>
      <c r="AR28" s="82"/>
      <c r="BB28" s="2" t="s">
        <v>71</v>
      </c>
    </row>
    <row r="29" spans="2:65" ht="6" customHeight="1" x14ac:dyDescent="0.35">
      <c r="B29" s="29"/>
      <c r="C29" s="161"/>
      <c r="D29" s="161"/>
      <c r="E29" s="161"/>
      <c r="F29" s="161"/>
      <c r="G29" s="143"/>
      <c r="H29" s="143"/>
      <c r="I29" s="143"/>
      <c r="J29" s="27"/>
      <c r="K29" s="27"/>
      <c r="L29" s="33"/>
      <c r="M29" s="27"/>
      <c r="N29" s="33"/>
      <c r="O29" s="27"/>
      <c r="P29" s="33"/>
      <c r="Q29" s="27"/>
      <c r="R29" s="33"/>
      <c r="S29" s="27"/>
      <c r="T29" s="33"/>
      <c r="U29" s="27"/>
      <c r="V29" s="156"/>
      <c r="W29" s="26"/>
      <c r="X29" s="26"/>
      <c r="Y29" s="26"/>
      <c r="Z29" s="26"/>
      <c r="AA29" s="76"/>
      <c r="AB29" s="213"/>
      <c r="AC29" s="214"/>
      <c r="AD29" s="214"/>
      <c r="AE29" s="214"/>
      <c r="AF29" s="214"/>
      <c r="AG29" s="215"/>
      <c r="AH29" s="215"/>
      <c r="AI29" s="39"/>
      <c r="AJ29" s="86"/>
      <c r="AK29" s="216"/>
      <c r="AL29" s="24"/>
      <c r="AQ29" s="217"/>
      <c r="BB29" s="2" t="s">
        <v>71</v>
      </c>
    </row>
    <row r="30" spans="2:65" ht="19.5" customHeight="1" x14ac:dyDescent="0.35">
      <c r="B30" s="29"/>
      <c r="C30" s="256" t="s">
        <v>89</v>
      </c>
      <c r="D30" s="256"/>
      <c r="E30" s="256"/>
      <c r="F30" s="256"/>
      <c r="G30" s="257" t="s">
        <v>68</v>
      </c>
      <c r="H30" s="257"/>
      <c r="I30" s="257"/>
      <c r="J30" s="27"/>
      <c r="K30" s="25">
        <v>350</v>
      </c>
      <c r="L30" s="112">
        <v>0</v>
      </c>
      <c r="M30" s="27"/>
      <c r="N30" s="112">
        <v>0</v>
      </c>
      <c r="O30" s="27"/>
      <c r="P30" s="112">
        <v>0</v>
      </c>
      <c r="Q30" s="27"/>
      <c r="R30" s="112">
        <v>0</v>
      </c>
      <c r="S30" s="27"/>
      <c r="T30" s="112">
        <v>0</v>
      </c>
      <c r="U30" s="27"/>
      <c r="V30" s="155">
        <f>T30+R30+P30+N30+L30</f>
        <v>0</v>
      </c>
      <c r="W30" s="144">
        <f>$V30*$K30</f>
        <v>0</v>
      </c>
      <c r="X30" s="146">
        <f>$L30+$N30</f>
        <v>0</v>
      </c>
      <c r="Y30" s="146">
        <f>$X30*$K30</f>
        <v>0</v>
      </c>
      <c r="Z30" s="154"/>
      <c r="AA30" s="76"/>
      <c r="AB30" s="213"/>
      <c r="AC30" s="214"/>
      <c r="AD30" s="214"/>
      <c r="AE30" s="214"/>
      <c r="AF30" s="214"/>
      <c r="AG30" s="215"/>
      <c r="AH30" s="215"/>
      <c r="AI30" s="39"/>
      <c r="AJ30" s="86"/>
      <c r="AK30" s="216"/>
      <c r="AL30" s="24"/>
      <c r="AQ30" s="217"/>
      <c r="BB30" s="2" t="s">
        <v>71</v>
      </c>
    </row>
    <row r="31" spans="2:65" ht="6" customHeight="1" x14ac:dyDescent="0.35">
      <c r="B31" s="29"/>
      <c r="C31" s="161"/>
      <c r="D31" s="161"/>
      <c r="E31" s="161"/>
      <c r="F31" s="161"/>
      <c r="G31" s="143"/>
      <c r="H31" s="143"/>
      <c r="I31" s="143"/>
      <c r="J31" s="27"/>
      <c r="K31" s="27"/>
      <c r="L31" s="33"/>
      <c r="M31" s="27"/>
      <c r="N31" s="33"/>
      <c r="O31" s="27"/>
      <c r="P31" s="33"/>
      <c r="Q31" s="27"/>
      <c r="R31" s="33"/>
      <c r="S31" s="27"/>
      <c r="T31" s="33"/>
      <c r="U31" s="27"/>
      <c r="V31" s="156"/>
      <c r="W31" s="26"/>
      <c r="X31" s="26"/>
      <c r="Y31" s="26"/>
      <c r="Z31" s="26"/>
      <c r="AA31" s="76"/>
      <c r="AB31" s="83"/>
      <c r="AC31" s="27"/>
      <c r="AD31" s="27"/>
      <c r="AE31" s="27"/>
      <c r="AF31" s="84"/>
      <c r="AG31" s="84"/>
      <c r="AH31" s="84"/>
      <c r="AI31" s="84"/>
      <c r="AJ31" s="87"/>
      <c r="AK31" s="176"/>
      <c r="AL31" s="24"/>
      <c r="AQ31" s="27"/>
      <c r="BB31" s="2" t="s">
        <v>71</v>
      </c>
    </row>
    <row r="32" spans="2:65" ht="19.5" customHeight="1" x14ac:dyDescent="0.35">
      <c r="B32" s="29"/>
      <c r="C32" s="258" t="s">
        <v>65</v>
      </c>
      <c r="D32" s="258"/>
      <c r="E32" s="258"/>
      <c r="F32" s="258"/>
      <c r="G32" s="257" t="s">
        <v>67</v>
      </c>
      <c r="H32" s="257"/>
      <c r="I32" s="257"/>
      <c r="J32" s="27"/>
      <c r="K32" s="25">
        <v>200</v>
      </c>
      <c r="L32" s="112">
        <v>0</v>
      </c>
      <c r="M32" s="27"/>
      <c r="N32" s="112">
        <v>0</v>
      </c>
      <c r="O32" s="27"/>
      <c r="P32" s="112">
        <v>0</v>
      </c>
      <c r="Q32" s="27"/>
      <c r="R32" s="112">
        <v>0</v>
      </c>
      <c r="S32" s="27"/>
      <c r="T32" s="112">
        <v>0</v>
      </c>
      <c r="U32" s="27"/>
      <c r="V32" s="155">
        <f>T32+R32+P32+N32+L32</f>
        <v>0</v>
      </c>
      <c r="W32" s="144">
        <f>$V32*$K32</f>
        <v>0</v>
      </c>
      <c r="X32" s="146">
        <f>$L32+$N32</f>
        <v>0</v>
      </c>
      <c r="Y32" s="146">
        <f>$X32*$K32</f>
        <v>0</v>
      </c>
      <c r="Z32" s="154"/>
      <c r="AA32" s="76"/>
      <c r="AB32" s="213" t="str">
        <f>IF($C$5="SELECCIONA TU NOMBRE","",IF($O$1=0,"",IF(AG32=0,"⚠️"," ✓")))</f>
        <v/>
      </c>
      <c r="AC32" s="214" t="s">
        <v>79</v>
      </c>
      <c r="AD32" s="214"/>
      <c r="AE32" s="214"/>
      <c r="AF32" s="214"/>
      <c r="AG32" s="215">
        <f>IF($C$5="SELECCIONA TU NOMBRE","",$BE$194)</f>
        <v>0</v>
      </c>
      <c r="AH32" s="215"/>
      <c r="AI32" s="39"/>
      <c r="AJ32" s="86"/>
      <c r="AK32" s="216" t="str">
        <f>IF($C$5="SELECCIONA TU NOMBRE","",IF($O$1=0,"",IF($BE$191="No","El minimo para desbloquear el bonus es 5 ventas min (50% propias)",IF($BE$193="No","El minimo para desbloquear el bonus es =&gt;50% propias",""))))</f>
        <v/>
      </c>
      <c r="AL32" s="24"/>
      <c r="AQ32" s="217">
        <f>IF($C$5="SELECCIONA TU NOMBRE",0,$BG$194)</f>
        <v>0</v>
      </c>
      <c r="AU32" s="73"/>
      <c r="BB32" s="2" t="s">
        <v>71</v>
      </c>
    </row>
    <row r="33" spans="2:54" ht="6" customHeight="1" x14ac:dyDescent="0.35">
      <c r="B33" s="29"/>
      <c r="C33" s="161"/>
      <c r="D33" s="161"/>
      <c r="E33" s="161"/>
      <c r="F33" s="161"/>
      <c r="G33" s="143"/>
      <c r="H33" s="143"/>
      <c r="I33" s="143"/>
      <c r="J33" s="27"/>
      <c r="K33" s="27"/>
      <c r="L33" s="33"/>
      <c r="M33" s="27"/>
      <c r="N33" s="33"/>
      <c r="O33" s="27"/>
      <c r="P33" s="33"/>
      <c r="Q33" s="27"/>
      <c r="R33" s="33"/>
      <c r="S33" s="27"/>
      <c r="T33" s="33"/>
      <c r="U33" s="27"/>
      <c r="V33" s="156"/>
      <c r="W33" s="26"/>
      <c r="X33" s="26"/>
      <c r="Y33" s="26"/>
      <c r="Z33" s="26"/>
      <c r="AA33" s="76"/>
      <c r="AB33" s="213"/>
      <c r="AC33" s="214"/>
      <c r="AD33" s="214"/>
      <c r="AE33" s="214"/>
      <c r="AF33" s="214"/>
      <c r="AG33" s="215"/>
      <c r="AH33" s="215"/>
      <c r="AI33" s="39"/>
      <c r="AJ33" s="86"/>
      <c r="AK33" s="216"/>
      <c r="AL33" s="24"/>
      <c r="AQ33" s="217"/>
      <c r="AU33" s="73"/>
      <c r="BB33" s="2" t="s">
        <v>71</v>
      </c>
    </row>
    <row r="34" spans="2:54" ht="19.5" customHeight="1" x14ac:dyDescent="0.35">
      <c r="B34" s="29"/>
      <c r="C34" s="258" t="s">
        <v>65</v>
      </c>
      <c r="D34" s="258"/>
      <c r="E34" s="258"/>
      <c r="F34" s="258"/>
      <c r="G34" s="257" t="s">
        <v>66</v>
      </c>
      <c r="H34" s="257"/>
      <c r="I34" s="257"/>
      <c r="J34" s="27"/>
      <c r="K34" s="25">
        <v>300</v>
      </c>
      <c r="L34" s="112">
        <v>0</v>
      </c>
      <c r="M34" s="27"/>
      <c r="N34" s="112">
        <v>0</v>
      </c>
      <c r="O34" s="27"/>
      <c r="P34" s="112">
        <v>0</v>
      </c>
      <c r="Q34" s="27"/>
      <c r="R34" s="112">
        <v>0</v>
      </c>
      <c r="S34" s="27"/>
      <c r="T34" s="112">
        <v>0</v>
      </c>
      <c r="U34" s="27"/>
      <c r="V34" s="155">
        <f>T34+R34+P34+N34+L34</f>
        <v>0</v>
      </c>
      <c r="W34" s="144">
        <f>$V34*$K34</f>
        <v>0</v>
      </c>
      <c r="X34" s="146">
        <f>$L34+$N34</f>
        <v>0</v>
      </c>
      <c r="Y34" s="146">
        <f>$X34*$K34</f>
        <v>0</v>
      </c>
      <c r="Z34" s="154"/>
      <c r="AA34" s="76"/>
      <c r="AB34" s="213"/>
      <c r="AC34" s="214"/>
      <c r="AD34" s="214"/>
      <c r="AE34" s="214"/>
      <c r="AF34" s="214"/>
      <c r="AG34" s="215"/>
      <c r="AH34" s="215"/>
      <c r="AI34" s="39"/>
      <c r="AJ34" s="86"/>
      <c r="AK34" s="216"/>
      <c r="AL34" s="24"/>
      <c r="AN34" s="73"/>
      <c r="AO34" s="73"/>
      <c r="AP34" s="73"/>
      <c r="AQ34" s="217"/>
      <c r="AR34" s="73"/>
      <c r="AS34" s="73"/>
      <c r="AT34" s="73"/>
      <c r="AU34" s="73"/>
      <c r="BB34" s="2" t="s">
        <v>71</v>
      </c>
    </row>
    <row r="35" spans="2:54" ht="6" customHeight="1" x14ac:dyDescent="0.35">
      <c r="B35" s="29"/>
      <c r="C35" s="161"/>
      <c r="D35" s="161"/>
      <c r="E35" s="161"/>
      <c r="F35" s="161"/>
      <c r="G35" s="143"/>
      <c r="H35" s="143"/>
      <c r="I35" s="143"/>
      <c r="J35" s="27"/>
      <c r="K35" s="27"/>
      <c r="L35" s="33"/>
      <c r="M35" s="27"/>
      <c r="N35" s="33"/>
      <c r="O35" s="27"/>
      <c r="P35" s="33"/>
      <c r="Q35" s="27"/>
      <c r="R35" s="33"/>
      <c r="S35" s="27"/>
      <c r="T35" s="33"/>
      <c r="U35" s="27"/>
      <c r="V35" s="156"/>
      <c r="W35" s="26"/>
      <c r="X35" s="26"/>
      <c r="Y35" s="26"/>
      <c r="Z35" s="26"/>
      <c r="AA35" s="76"/>
      <c r="AB35" s="83"/>
      <c r="AC35" s="27"/>
      <c r="AD35" s="27"/>
      <c r="AE35" s="27"/>
      <c r="AF35" s="84"/>
      <c r="AG35" s="84"/>
      <c r="AH35" s="84"/>
      <c r="AI35" s="84"/>
      <c r="AJ35" s="87"/>
      <c r="AK35" s="176"/>
      <c r="AL35" s="24"/>
      <c r="AN35" s="73"/>
      <c r="AO35" s="73"/>
      <c r="AP35" s="73"/>
      <c r="AQ35" s="27"/>
      <c r="AR35" s="73"/>
      <c r="AS35" s="73"/>
      <c r="AT35" s="73"/>
      <c r="AU35" s="73"/>
      <c r="BB35" s="2" t="s">
        <v>71</v>
      </c>
    </row>
    <row r="36" spans="2:54" ht="19.5" customHeight="1" x14ac:dyDescent="0.35">
      <c r="B36" s="29"/>
      <c r="C36" s="258" t="s">
        <v>65</v>
      </c>
      <c r="D36" s="258"/>
      <c r="E36" s="258"/>
      <c r="F36" s="258"/>
      <c r="G36" s="257" t="s">
        <v>64</v>
      </c>
      <c r="H36" s="257"/>
      <c r="I36" s="257"/>
      <c r="J36" s="27"/>
      <c r="K36" s="25">
        <v>400</v>
      </c>
      <c r="L36" s="112">
        <v>0</v>
      </c>
      <c r="M36" s="27"/>
      <c r="N36" s="112">
        <v>0</v>
      </c>
      <c r="O36" s="27"/>
      <c r="P36" s="112">
        <v>0</v>
      </c>
      <c r="Q36" s="27"/>
      <c r="R36" s="112">
        <v>0</v>
      </c>
      <c r="S36" s="27"/>
      <c r="T36" s="112">
        <v>0</v>
      </c>
      <c r="U36" s="27"/>
      <c r="V36" s="155">
        <f>T36+R36+P36+N36+L36</f>
        <v>0</v>
      </c>
      <c r="W36" s="144">
        <f>$V36*$K36</f>
        <v>0</v>
      </c>
      <c r="X36" s="146">
        <f>$L36+$N36</f>
        <v>0</v>
      </c>
      <c r="Y36" s="146">
        <f>$X36*$K36</f>
        <v>0</v>
      </c>
      <c r="Z36" s="154"/>
      <c r="AA36" s="76"/>
      <c r="AB36" s="213" t="str">
        <f>IF($C$5="SELECCIONA TU NOMBRE","",IF($O$1=0,"",IF(AK36="No aplica para este bonus","",IF(AG36=0,"⚠️"," ✓"))))</f>
        <v/>
      </c>
      <c r="AC36" s="214" t="s">
        <v>80</v>
      </c>
      <c r="AD36" s="214"/>
      <c r="AE36" s="214"/>
      <c r="AF36" s="214"/>
      <c r="AG36" s="215">
        <f>IF($C$5="SELECCIONA TU NOMBRE","",$BE$183)</f>
        <v>0</v>
      </c>
      <c r="AH36" s="215"/>
      <c r="AI36" s="39"/>
      <c r="AJ36" s="86"/>
      <c r="AK36" s="216" t="str">
        <f>IF($C$5="SELECCIONA TU NOMBRE","",IF($O$1=0,"",IF($BE$154="No aplica","No aplica para este bonus",IF($BE$181="No","Falta "&amp;$BE$176-$BE$179&amp;" ventas totales y "&amp;$BE$177-$BE$180&amp;" propias para activar bonus",IF(AND($BE$182="No",$BE$181="Si"),"Falta "&amp;$BE$177-$BE$180&amp;" ventas propias para activar bonus","")))))</f>
        <v/>
      </c>
      <c r="AL36" s="24"/>
      <c r="AN36" s="73"/>
      <c r="AO36" s="73"/>
      <c r="AP36" s="73"/>
      <c r="AQ36" s="217">
        <f>IF($C$5="SELECCIONA TU NOMBRE",0,$BG$183)</f>
        <v>0</v>
      </c>
      <c r="AR36" s="73"/>
      <c r="AS36" s="73"/>
      <c r="AT36" s="73"/>
      <c r="AU36" s="73"/>
      <c r="BB36" s="2" t="s">
        <v>71</v>
      </c>
    </row>
    <row r="37" spans="2:54" ht="6" customHeight="1" x14ac:dyDescent="0.35">
      <c r="B37" s="29"/>
      <c r="C37" s="27"/>
      <c r="D37" s="27"/>
      <c r="E37" s="27"/>
      <c r="F37" s="27"/>
      <c r="G37" s="27"/>
      <c r="H37" s="30"/>
      <c r="I37" s="27"/>
      <c r="J37" s="27"/>
      <c r="K37" s="27"/>
      <c r="L37" s="33"/>
      <c r="M37" s="27"/>
      <c r="N37" s="27"/>
      <c r="O37" s="33"/>
      <c r="P37" s="33"/>
      <c r="Q37" s="33"/>
      <c r="R37" s="33"/>
      <c r="S37" s="33"/>
      <c r="T37" s="33"/>
      <c r="U37" s="33"/>
      <c r="V37" s="33"/>
      <c r="W37" s="26"/>
      <c r="X37" s="26"/>
      <c r="Y37" s="26"/>
      <c r="Z37" s="26"/>
      <c r="AA37" s="76"/>
      <c r="AB37" s="213"/>
      <c r="AC37" s="214"/>
      <c r="AD37" s="214"/>
      <c r="AE37" s="214"/>
      <c r="AF37" s="214"/>
      <c r="AG37" s="215"/>
      <c r="AH37" s="215"/>
      <c r="AI37" s="39"/>
      <c r="AJ37" s="86"/>
      <c r="AK37" s="216"/>
      <c r="AL37" s="24"/>
      <c r="AN37" s="73"/>
      <c r="AO37" s="73"/>
      <c r="AP37" s="73"/>
      <c r="AQ37" s="217"/>
      <c r="AR37" s="73"/>
      <c r="AS37" s="73"/>
      <c r="AT37" s="73"/>
      <c r="AU37" s="73"/>
      <c r="BB37" s="2" t="s">
        <v>71</v>
      </c>
    </row>
    <row r="38" spans="2:54" ht="19.5" customHeight="1" x14ac:dyDescent="0.35">
      <c r="B38" s="29"/>
      <c r="C38" s="223" t="s">
        <v>371</v>
      </c>
      <c r="D38" s="223"/>
      <c r="E38" s="223"/>
      <c r="F38" s="223"/>
      <c r="G38" s="223"/>
      <c r="H38" s="223"/>
      <c r="I38" s="223"/>
      <c r="J38" s="32"/>
      <c r="K38" s="32"/>
      <c r="L38" s="31" t="s">
        <v>352</v>
      </c>
      <c r="M38" s="31"/>
      <c r="N38" s="31" t="s">
        <v>353</v>
      </c>
      <c r="O38" s="31"/>
      <c r="P38" s="31" t="s">
        <v>354</v>
      </c>
      <c r="Q38" s="31"/>
      <c r="R38" s="31" t="s">
        <v>355</v>
      </c>
      <c r="S38" s="31"/>
      <c r="T38" s="31" t="s">
        <v>356</v>
      </c>
      <c r="U38" s="31"/>
      <c r="V38" s="160" t="s">
        <v>357</v>
      </c>
      <c r="W38" s="27"/>
      <c r="X38" s="27"/>
      <c r="Y38" s="27"/>
      <c r="Z38" s="27"/>
      <c r="AA38" s="76"/>
      <c r="AB38" s="213"/>
      <c r="AC38" s="214"/>
      <c r="AD38" s="214"/>
      <c r="AE38" s="214"/>
      <c r="AF38" s="214"/>
      <c r="AG38" s="215"/>
      <c r="AH38" s="215"/>
      <c r="AI38" s="39"/>
      <c r="AJ38" s="86"/>
      <c r="AK38" s="216"/>
      <c r="AL38" s="24"/>
      <c r="AN38" s="73"/>
      <c r="AO38" s="73"/>
      <c r="AP38" s="73"/>
      <c r="AQ38" s="217"/>
      <c r="AR38" s="73"/>
      <c r="AS38" s="73"/>
      <c r="AT38" s="73"/>
      <c r="AU38" s="73"/>
      <c r="BB38" s="2" t="s">
        <v>71</v>
      </c>
    </row>
    <row r="39" spans="2:54" ht="6" customHeight="1" x14ac:dyDescent="0.35">
      <c r="B39" s="29"/>
      <c r="C39" s="27"/>
      <c r="D39" s="27"/>
      <c r="E39" s="27"/>
      <c r="F39" s="27"/>
      <c r="G39" s="27"/>
      <c r="H39" s="30"/>
      <c r="I39" s="27"/>
      <c r="J39" s="27"/>
      <c r="K39" s="27"/>
      <c r="L39" s="27"/>
      <c r="M39" s="27"/>
      <c r="N39" s="27"/>
      <c r="O39" s="27"/>
      <c r="P39" s="27"/>
      <c r="Q39" s="27"/>
      <c r="R39" s="27"/>
      <c r="S39" s="27"/>
      <c r="T39" s="27"/>
      <c r="U39" s="27"/>
      <c r="V39" s="27"/>
      <c r="W39" s="27"/>
      <c r="X39" s="27"/>
      <c r="Y39" s="27"/>
      <c r="Z39" s="27"/>
      <c r="AA39" s="76"/>
      <c r="AB39" s="83"/>
      <c r="AC39" s="27"/>
      <c r="AD39" s="27"/>
      <c r="AE39" s="27"/>
      <c r="AF39" s="84"/>
      <c r="AG39" s="84"/>
      <c r="AH39" s="84"/>
      <c r="AI39" s="84"/>
      <c r="AJ39" s="87"/>
      <c r="AK39" s="176"/>
      <c r="AL39" s="24"/>
      <c r="AN39" s="73"/>
      <c r="AO39" s="73"/>
      <c r="AP39" s="73"/>
      <c r="AQ39" s="27"/>
      <c r="AR39" s="73"/>
      <c r="AS39" s="73"/>
      <c r="AT39" s="73"/>
      <c r="AU39" s="73"/>
      <c r="BB39" s="2" t="s">
        <v>71</v>
      </c>
    </row>
    <row r="40" spans="2:54" ht="19.5" customHeight="1" x14ac:dyDescent="0.35">
      <c r="B40" s="29"/>
      <c r="C40" s="260" t="s">
        <v>89</v>
      </c>
      <c r="D40" s="260"/>
      <c r="E40" s="260"/>
      <c r="F40" s="260"/>
      <c r="G40" s="260"/>
      <c r="H40" s="260"/>
      <c r="I40" s="260"/>
      <c r="J40" s="260"/>
      <c r="K40" s="25">
        <v>50</v>
      </c>
      <c r="L40" s="112">
        <v>0</v>
      </c>
      <c r="M40" s="27"/>
      <c r="N40" s="112">
        <v>0</v>
      </c>
      <c r="O40" s="27"/>
      <c r="P40" s="112">
        <v>0</v>
      </c>
      <c r="Q40" s="27"/>
      <c r="R40" s="112">
        <v>0</v>
      </c>
      <c r="S40" s="27"/>
      <c r="T40" s="112">
        <v>0</v>
      </c>
      <c r="U40" s="27"/>
      <c r="V40" s="155">
        <f>T40+R40+P40+N40+L40</f>
        <v>0</v>
      </c>
      <c r="W40" s="144">
        <f>$V40*$K40</f>
        <v>0</v>
      </c>
      <c r="X40" s="146">
        <f>$L40+$N40</f>
        <v>0</v>
      </c>
      <c r="Y40" s="146"/>
      <c r="Z40" s="154"/>
      <c r="AA40" s="76"/>
      <c r="AB40" s="213" t="str">
        <f>IF($C$5="SELECCIONA TU NOMBRE","",IF($O$1=0,"",IF(AK40="No aplica para este bonus","",IF(AG40=0,"⚠️"," ✓"))))</f>
        <v/>
      </c>
      <c r="AC40" s="214" t="s">
        <v>81</v>
      </c>
      <c r="AD40" s="214"/>
      <c r="AE40" s="214"/>
      <c r="AF40" s="214"/>
      <c r="AG40" s="215">
        <f>IF($C$5="SELECCIONA TU NOMBRE","",$BE$173)</f>
        <v>0</v>
      </c>
      <c r="AH40" s="215"/>
      <c r="AI40" s="39"/>
      <c r="AJ40" s="86"/>
      <c r="AK40" s="216" t="str">
        <f>IF($C$5="SELECCIONA TU NOMBRE", "",
   IF($O$1=0, "",
   IF($BD$154="M1", "No aplica para este bonus",
   IF($BE$166="No",
      IF($BE$171="Si", "El mes ant no alcanzó el mínimo requerido, este mes alcanza el mínimo requerido que habilita el bonus ritmo del próximo mes",
      "El mes ant no alcanzó el mínimo requerido y este mes faltan "&amp;$BE$172&amp;" ventas que habilita el bonus ritmo del próximo mes"),
   IF($BE$171="No", "El mes ant alcanzó el mínimo requerido pero este mes faltan "&amp;$BE$172&amp;" ventas", "")))))</f>
        <v/>
      </c>
      <c r="AL40" s="24"/>
      <c r="AN40" s="73"/>
      <c r="AO40" s="73"/>
      <c r="AP40" s="73"/>
      <c r="AQ40" s="217">
        <f>IF($C$5="SELECCIONA TU NOMBRE",0,$BG$173)</f>
        <v>0</v>
      </c>
      <c r="AR40" s="73"/>
      <c r="AS40" s="73"/>
      <c r="AT40" s="73"/>
      <c r="AU40" s="73"/>
      <c r="BB40" s="2" t="s">
        <v>71</v>
      </c>
    </row>
    <row r="41" spans="2:54" ht="6" customHeight="1" x14ac:dyDescent="0.35">
      <c r="B41" s="29"/>
      <c r="C41" s="27"/>
      <c r="D41" s="27"/>
      <c r="E41" s="27"/>
      <c r="F41" s="27"/>
      <c r="G41" s="27"/>
      <c r="H41" s="30"/>
      <c r="I41" s="27"/>
      <c r="J41" s="27"/>
      <c r="K41" s="27"/>
      <c r="L41" s="27"/>
      <c r="M41" s="27"/>
      <c r="N41" s="27"/>
      <c r="O41" s="27"/>
      <c r="P41" s="27"/>
      <c r="Q41" s="27"/>
      <c r="R41" s="27"/>
      <c r="S41" s="27"/>
      <c r="T41" s="27"/>
      <c r="U41" s="27"/>
      <c r="V41" s="157"/>
      <c r="W41" s="27"/>
      <c r="X41" s="27"/>
      <c r="Y41" s="27"/>
      <c r="Z41" s="27"/>
      <c r="AA41" s="76"/>
      <c r="AB41" s="213"/>
      <c r="AC41" s="214"/>
      <c r="AD41" s="214"/>
      <c r="AE41" s="214"/>
      <c r="AF41" s="214"/>
      <c r="AG41" s="215"/>
      <c r="AH41" s="215"/>
      <c r="AI41" s="39"/>
      <c r="AJ41" s="86"/>
      <c r="AK41" s="216"/>
      <c r="AL41" s="24"/>
      <c r="AN41" s="73"/>
      <c r="AO41" s="73"/>
      <c r="AP41" s="73"/>
      <c r="AQ41" s="217"/>
      <c r="AR41" s="73"/>
      <c r="AS41" s="73"/>
      <c r="AT41" s="73"/>
      <c r="AU41" s="73"/>
      <c r="BB41" s="2" t="s">
        <v>71</v>
      </c>
    </row>
    <row r="42" spans="2:54" ht="19.5" customHeight="1" x14ac:dyDescent="0.35">
      <c r="B42" s="29"/>
      <c r="C42" s="260" t="s">
        <v>65</v>
      </c>
      <c r="D42" s="260"/>
      <c r="E42" s="260"/>
      <c r="F42" s="260"/>
      <c r="G42" s="260"/>
      <c r="H42" s="260"/>
      <c r="I42" s="260"/>
      <c r="J42" s="260"/>
      <c r="K42" s="25">
        <v>100</v>
      </c>
      <c r="L42" s="112">
        <v>0</v>
      </c>
      <c r="M42" s="27"/>
      <c r="N42" s="112">
        <v>0</v>
      </c>
      <c r="O42" s="27"/>
      <c r="P42" s="112">
        <v>0</v>
      </c>
      <c r="Q42" s="27"/>
      <c r="R42" s="112">
        <v>0</v>
      </c>
      <c r="S42" s="27"/>
      <c r="T42" s="112">
        <v>0</v>
      </c>
      <c r="U42" s="27"/>
      <c r="V42" s="155">
        <f>T42+R42+P42+N42+L42</f>
        <v>0</v>
      </c>
      <c r="W42" s="144">
        <f>$V42*$K42</f>
        <v>0</v>
      </c>
      <c r="X42" s="146">
        <f>$L42+$N42</f>
        <v>0</v>
      </c>
      <c r="Y42" s="146"/>
      <c r="Z42" s="154"/>
      <c r="AA42" s="76"/>
      <c r="AB42" s="213"/>
      <c r="AC42" s="214"/>
      <c r="AD42" s="214"/>
      <c r="AE42" s="214"/>
      <c r="AF42" s="214"/>
      <c r="AG42" s="215"/>
      <c r="AH42" s="215"/>
      <c r="AI42" s="39"/>
      <c r="AJ42" s="86"/>
      <c r="AK42" s="216"/>
      <c r="AL42" s="24"/>
      <c r="AN42" s="73"/>
      <c r="AO42" s="73"/>
      <c r="AP42" s="73"/>
      <c r="AQ42" s="217"/>
      <c r="AR42" s="73"/>
      <c r="AS42" s="73"/>
      <c r="AT42" s="73"/>
      <c r="AU42" s="73"/>
      <c r="BB42" s="2" t="s">
        <v>71</v>
      </c>
    </row>
    <row r="43" spans="2:54" ht="6" customHeight="1" x14ac:dyDescent="0.35">
      <c r="B43" s="29"/>
      <c r="C43" s="27"/>
      <c r="D43" s="27"/>
      <c r="E43" s="27"/>
      <c r="F43" s="27"/>
      <c r="G43" s="27"/>
      <c r="H43" s="30"/>
      <c r="I43" s="27"/>
      <c r="J43" s="27"/>
      <c r="K43" s="27"/>
      <c r="L43" s="27"/>
      <c r="M43" s="27"/>
      <c r="N43" s="27"/>
      <c r="O43" s="27"/>
      <c r="P43" s="27"/>
      <c r="Q43" s="27"/>
      <c r="R43" s="27"/>
      <c r="S43" s="27"/>
      <c r="T43" s="27"/>
      <c r="U43" s="27"/>
      <c r="V43" s="27"/>
      <c r="W43" s="27"/>
      <c r="X43" s="27"/>
      <c r="Y43" s="27"/>
      <c r="Z43" s="27"/>
      <c r="AA43" s="76"/>
      <c r="AB43" s="83"/>
      <c r="AC43" s="27"/>
      <c r="AD43" s="27"/>
      <c r="AE43" s="27"/>
      <c r="AF43" s="84"/>
      <c r="AG43" s="84"/>
      <c r="AH43" s="84"/>
      <c r="AI43" s="84"/>
      <c r="AJ43" s="87"/>
      <c r="AK43" s="176"/>
      <c r="AL43" s="24"/>
      <c r="AN43" s="73"/>
      <c r="AO43" s="73"/>
      <c r="AP43" s="73"/>
      <c r="AQ43" s="27"/>
      <c r="AR43" s="73"/>
      <c r="AS43" s="73"/>
      <c r="AT43" s="73"/>
      <c r="AU43" s="73"/>
      <c r="BB43" s="2" t="s">
        <v>71</v>
      </c>
    </row>
    <row r="44" spans="2:54" ht="19.5" customHeight="1" x14ac:dyDescent="0.35">
      <c r="B44" s="29"/>
      <c r="C44" s="223" t="s">
        <v>90</v>
      </c>
      <c r="D44" s="223"/>
      <c r="E44" s="223"/>
      <c r="F44" s="223"/>
      <c r="G44" s="223"/>
      <c r="H44" s="223"/>
      <c r="I44" s="223"/>
      <c r="J44" s="32"/>
      <c r="K44" s="32"/>
      <c r="L44" s="31" t="s">
        <v>352</v>
      </c>
      <c r="M44" s="31"/>
      <c r="N44" s="31" t="s">
        <v>353</v>
      </c>
      <c r="O44" s="31"/>
      <c r="P44" s="31" t="s">
        <v>354</v>
      </c>
      <c r="Q44" s="31"/>
      <c r="R44" s="31" t="s">
        <v>355</v>
      </c>
      <c r="S44" s="31"/>
      <c r="T44" s="31" t="s">
        <v>356</v>
      </c>
      <c r="U44" s="31"/>
      <c r="V44" s="160" t="s">
        <v>357</v>
      </c>
      <c r="W44" s="27"/>
      <c r="X44" s="27"/>
      <c r="Y44" s="27"/>
      <c r="Z44" s="27"/>
      <c r="AA44" s="76"/>
      <c r="AB44" s="261" t="str">
        <f>IF($C$5="SELECCIONA TU NOMBRE","",IF($O$1=0,"",IF(AK44="No aplica para este reconocimiento","",IF(AG44=0,"⚠️"," ✓"))))</f>
        <v/>
      </c>
      <c r="AC44" s="262" t="s">
        <v>82</v>
      </c>
      <c r="AD44" s="262"/>
      <c r="AE44" s="262"/>
      <c r="AF44" s="262"/>
      <c r="AG44" s="271">
        <f>IF($C$5="SELECCIONA TU NOMBRE","",$BE$208)</f>
        <v>0</v>
      </c>
      <c r="AH44" s="271"/>
      <c r="AI44" s="38"/>
      <c r="AJ44" s="86"/>
      <c r="AK44" s="216" t="str">
        <f>IF($BE$205&gt;=10,"No aplica para este reconocimiento",IF($O$1=0,"",IF($BE$205&gt;$BE$204,"No aplica para este reconocimiento",IF($BE$207="No","Falta "&amp;$BE$204-$BE$205-$BE$206&amp;" ventas para alcanzar el reconocimiento"," "))))</f>
        <v/>
      </c>
      <c r="AL44" s="24"/>
      <c r="AN44" s="73"/>
      <c r="AO44" s="73"/>
      <c r="AP44" s="73"/>
      <c r="AQ44" s="219">
        <f>IF($C$5="SELECCIONA TU NOMBRE",0,$BG$208)</f>
        <v>0</v>
      </c>
      <c r="AR44" s="73"/>
      <c r="AS44" s="73"/>
      <c r="AT44" s="73"/>
      <c r="AU44" s="73"/>
      <c r="BB44" s="2" t="s">
        <v>71</v>
      </c>
    </row>
    <row r="45" spans="2:54" ht="6" customHeight="1" x14ac:dyDescent="0.35">
      <c r="B45" s="29"/>
      <c r="C45" s="27"/>
      <c r="D45" s="27"/>
      <c r="E45" s="27"/>
      <c r="F45" s="27"/>
      <c r="G45" s="27"/>
      <c r="H45" s="30"/>
      <c r="I45" s="27"/>
      <c r="J45" s="27"/>
      <c r="K45" s="27"/>
      <c r="L45" s="27"/>
      <c r="M45" s="27"/>
      <c r="N45" s="27"/>
      <c r="O45" s="27"/>
      <c r="P45" s="27"/>
      <c r="Q45" s="27"/>
      <c r="R45" s="27"/>
      <c r="S45" s="27"/>
      <c r="T45" s="27"/>
      <c r="U45" s="27"/>
      <c r="V45" s="27"/>
      <c r="W45" s="27"/>
      <c r="X45" s="27"/>
      <c r="Y45" s="27"/>
      <c r="Z45" s="27"/>
      <c r="AA45" s="76"/>
      <c r="AB45" s="261"/>
      <c r="AC45" s="262"/>
      <c r="AD45" s="262"/>
      <c r="AE45" s="262"/>
      <c r="AF45" s="262"/>
      <c r="AG45" s="271"/>
      <c r="AH45" s="271"/>
      <c r="AI45" s="38"/>
      <c r="AJ45" s="86"/>
      <c r="AK45" s="216"/>
      <c r="AL45" s="24"/>
      <c r="AN45" s="73"/>
      <c r="AO45" s="73"/>
      <c r="AP45" s="73"/>
      <c r="AQ45" s="219"/>
      <c r="AR45" s="73"/>
      <c r="AS45" s="73"/>
      <c r="AT45" s="73"/>
      <c r="AU45" s="73"/>
      <c r="BB45" s="2" t="s">
        <v>71</v>
      </c>
    </row>
    <row r="46" spans="2:54" ht="18.5" customHeight="1" x14ac:dyDescent="0.35">
      <c r="B46" s="29"/>
      <c r="C46" s="233" t="s">
        <v>61</v>
      </c>
      <c r="D46" s="233"/>
      <c r="E46" s="233"/>
      <c r="F46" s="233"/>
      <c r="G46" s="27"/>
      <c r="H46" s="27"/>
      <c r="I46" s="27"/>
      <c r="J46" s="27"/>
      <c r="K46" s="25">
        <v>10</v>
      </c>
      <c r="L46" s="112">
        <v>0</v>
      </c>
      <c r="M46" s="27"/>
      <c r="N46" s="112">
        <v>0</v>
      </c>
      <c r="O46" s="27"/>
      <c r="P46" s="112">
        <v>0</v>
      </c>
      <c r="Q46" s="27"/>
      <c r="R46" s="112">
        <v>0</v>
      </c>
      <c r="S46" s="27"/>
      <c r="T46" s="112">
        <v>0</v>
      </c>
      <c r="U46" s="27"/>
      <c r="V46" s="155">
        <f>T46+R46+P46+N46+L46</f>
        <v>0</v>
      </c>
      <c r="W46" s="144">
        <f>$V46*$K46</f>
        <v>0</v>
      </c>
      <c r="X46" s="146">
        <f>($L46+$N46)*$K46</f>
        <v>0</v>
      </c>
      <c r="Y46" s="146"/>
      <c r="Z46" s="154"/>
      <c r="AA46" s="76"/>
      <c r="AB46" s="261"/>
      <c r="AC46" s="262"/>
      <c r="AD46" s="262"/>
      <c r="AE46" s="262"/>
      <c r="AF46" s="262"/>
      <c r="AG46" s="271"/>
      <c r="AH46" s="271"/>
      <c r="AI46" s="38"/>
      <c r="AJ46" s="86"/>
      <c r="AK46" s="216"/>
      <c r="AL46" s="24"/>
      <c r="AN46" s="73"/>
      <c r="AO46" s="73"/>
      <c r="AP46" s="73"/>
      <c r="AQ46" s="219"/>
      <c r="AR46" s="73"/>
      <c r="AS46" s="73"/>
      <c r="AT46" s="73"/>
      <c r="AU46" s="73"/>
      <c r="BB46" s="2" t="s">
        <v>71</v>
      </c>
    </row>
    <row r="47" spans="2:54" ht="6.5" customHeight="1" x14ac:dyDescent="0.35">
      <c r="B47" s="29"/>
      <c r="C47" s="27"/>
      <c r="D47" s="27"/>
      <c r="E47" s="27"/>
      <c r="F47" s="27"/>
      <c r="G47" s="27"/>
      <c r="H47" s="27"/>
      <c r="I47" s="27"/>
      <c r="J47" s="27"/>
      <c r="K47" s="27"/>
      <c r="L47" s="34"/>
      <c r="M47" s="27"/>
      <c r="N47" s="34"/>
      <c r="O47" s="27"/>
      <c r="P47" s="34"/>
      <c r="Q47" s="27"/>
      <c r="R47" s="34"/>
      <c r="S47" s="27"/>
      <c r="T47" s="34"/>
      <c r="U47" s="27"/>
      <c r="V47" s="157"/>
      <c r="W47" s="27"/>
      <c r="X47" s="27"/>
      <c r="Y47" s="27"/>
      <c r="Z47" s="27"/>
      <c r="AA47" s="76"/>
      <c r="AB47" s="83"/>
      <c r="AC47" s="27"/>
      <c r="AD47" s="27"/>
      <c r="AE47" s="27"/>
      <c r="AF47" s="84"/>
      <c r="AG47" s="84"/>
      <c r="AH47" s="84"/>
      <c r="AI47" s="84"/>
      <c r="AJ47" s="87"/>
      <c r="AK47" s="176"/>
      <c r="AL47" s="24"/>
      <c r="AN47" s="73"/>
      <c r="AO47" s="73"/>
      <c r="AP47" s="73"/>
      <c r="AQ47" s="27"/>
      <c r="AR47" s="73"/>
      <c r="AS47" s="73"/>
      <c r="AT47" s="73"/>
      <c r="AU47" s="73"/>
      <c r="BB47" s="2" t="s">
        <v>71</v>
      </c>
    </row>
    <row r="48" spans="2:54" ht="18.5" customHeight="1" x14ac:dyDescent="0.35">
      <c r="B48" s="29"/>
      <c r="C48" s="233" t="s">
        <v>59</v>
      </c>
      <c r="D48" s="233"/>
      <c r="E48" s="233"/>
      <c r="F48" s="233"/>
      <c r="G48" s="27"/>
      <c r="H48" s="27"/>
      <c r="I48" s="27"/>
      <c r="J48" s="27"/>
      <c r="K48" s="25">
        <v>20</v>
      </c>
      <c r="L48" s="112">
        <v>0</v>
      </c>
      <c r="M48" s="27"/>
      <c r="N48" s="112">
        <v>0</v>
      </c>
      <c r="O48" s="27"/>
      <c r="P48" s="112">
        <v>0</v>
      </c>
      <c r="Q48" s="27"/>
      <c r="R48" s="112">
        <v>0</v>
      </c>
      <c r="S48" s="27"/>
      <c r="T48" s="112">
        <v>0</v>
      </c>
      <c r="U48" s="27"/>
      <c r="V48" s="155">
        <f>T48+R48+P48+N48+L48</f>
        <v>0</v>
      </c>
      <c r="W48" s="144">
        <f>$V48*$K48</f>
        <v>0</v>
      </c>
      <c r="X48" s="146">
        <f>($L48+$N48)*$K48</f>
        <v>0</v>
      </c>
      <c r="Y48" s="146"/>
      <c r="Z48" s="154"/>
      <c r="AA48" s="76"/>
      <c r="AB48" s="272" t="str">
        <f>IF($C$5="SELECCIONA TU NOMBRE","",IF($O$1=0,"",IF(AK48="No aplica para esta comisión","",IF(AG48=0,"⚠️"," ✓"))))</f>
        <v/>
      </c>
      <c r="AC48" s="273" t="s">
        <v>83</v>
      </c>
      <c r="AD48" s="273"/>
      <c r="AE48" s="273"/>
      <c r="AF48" s="273"/>
      <c r="AG48" s="274">
        <f>IF($C$5="SELECCIONA TU NOMBRE","",IF($BE$200="Si",$L$80*$K$80,0))</f>
        <v>0</v>
      </c>
      <c r="AH48" s="274"/>
      <c r="AI48" s="36"/>
      <c r="AJ48" s="86"/>
      <c r="AK48" s="216" t="str">
        <f>IF($C$5="SELECCIONA TU NOMBRE","",IF($O$1=0,"",IF($BE$197="No","No aplica para esta comisión",IF($BE$200="No","Falta "&amp;$BE$198-$BE$199&amp;" ventas para activar la comision TC de "&amp;$L$80*$K$80&amp;" €"," "))))</f>
        <v/>
      </c>
      <c r="AL48" s="24"/>
      <c r="AN48" s="73"/>
      <c r="AO48" s="73"/>
      <c r="AP48" s="73"/>
      <c r="AQ48" s="220">
        <f>IF($C$5="SELECCIONA TU NOMBRE",0,IF($BE$200="Si",$L$80*$K$80,0))</f>
        <v>0</v>
      </c>
      <c r="AR48" s="73"/>
      <c r="AS48" s="73"/>
      <c r="AT48" s="73"/>
      <c r="AU48" s="73"/>
      <c r="BB48" s="2" t="s">
        <v>71</v>
      </c>
    </row>
    <row r="49" spans="2:68" ht="6.5" customHeight="1" x14ac:dyDescent="0.35">
      <c r="B49" s="29"/>
      <c r="C49" s="27"/>
      <c r="D49" s="27"/>
      <c r="E49" s="27"/>
      <c r="F49" s="27"/>
      <c r="G49" s="27"/>
      <c r="H49" s="27"/>
      <c r="I49" s="27"/>
      <c r="J49" s="27"/>
      <c r="K49" s="27"/>
      <c r="L49" s="34"/>
      <c r="M49" s="27"/>
      <c r="N49" s="34"/>
      <c r="O49" s="27"/>
      <c r="P49" s="34"/>
      <c r="Q49" s="27"/>
      <c r="R49" s="34"/>
      <c r="S49" s="27"/>
      <c r="T49" s="34"/>
      <c r="U49" s="27"/>
      <c r="V49" s="157"/>
      <c r="W49" s="27"/>
      <c r="X49" s="27"/>
      <c r="Y49" s="27"/>
      <c r="Z49" s="27"/>
      <c r="AA49" s="76"/>
      <c r="AB49" s="272"/>
      <c r="AC49" s="273"/>
      <c r="AD49" s="273"/>
      <c r="AE49" s="273"/>
      <c r="AF49" s="273"/>
      <c r="AG49" s="274"/>
      <c r="AH49" s="274"/>
      <c r="AI49" s="36"/>
      <c r="AJ49" s="86"/>
      <c r="AK49" s="216"/>
      <c r="AL49" s="24"/>
      <c r="AN49" s="73"/>
      <c r="AO49" s="73"/>
      <c r="AP49" s="73"/>
      <c r="AQ49" s="220"/>
      <c r="AR49" s="73"/>
      <c r="AS49" s="73"/>
      <c r="AT49" s="73"/>
      <c r="AU49" s="73"/>
      <c r="BB49" s="2" t="s">
        <v>71</v>
      </c>
    </row>
    <row r="50" spans="2:68" ht="18.5" customHeight="1" x14ac:dyDescent="0.35">
      <c r="B50" s="29"/>
      <c r="C50" s="233" t="s">
        <v>57</v>
      </c>
      <c r="D50" s="233"/>
      <c r="E50" s="233"/>
      <c r="F50" s="233"/>
      <c r="G50" s="27"/>
      <c r="H50" s="27"/>
      <c r="I50" s="27"/>
      <c r="J50" s="27"/>
      <c r="K50" s="25">
        <v>30</v>
      </c>
      <c r="L50" s="112">
        <v>0</v>
      </c>
      <c r="M50" s="27"/>
      <c r="N50" s="112">
        <v>0</v>
      </c>
      <c r="O50" s="27"/>
      <c r="P50" s="112">
        <v>0</v>
      </c>
      <c r="Q50" s="27"/>
      <c r="R50" s="112">
        <v>0</v>
      </c>
      <c r="S50" s="27"/>
      <c r="T50" s="112">
        <v>0</v>
      </c>
      <c r="U50" s="27"/>
      <c r="V50" s="155">
        <f>T50+R50+P50+N50+L50</f>
        <v>0</v>
      </c>
      <c r="W50" s="144">
        <f>$V50*$K50</f>
        <v>0</v>
      </c>
      <c r="X50" s="146">
        <f>($L50+$N50)*$K50</f>
        <v>0</v>
      </c>
      <c r="Y50" s="146"/>
      <c r="Z50" s="154"/>
      <c r="AA50" s="76"/>
      <c r="AB50" s="272"/>
      <c r="AC50" s="273"/>
      <c r="AD50" s="273"/>
      <c r="AE50" s="273"/>
      <c r="AF50" s="273"/>
      <c r="AG50" s="274"/>
      <c r="AH50" s="274"/>
      <c r="AI50" s="36"/>
      <c r="AJ50" s="86"/>
      <c r="AK50" s="216"/>
      <c r="AL50" s="24"/>
      <c r="AN50" s="73"/>
      <c r="AO50" s="73"/>
      <c r="AP50" s="73"/>
      <c r="AQ50" s="220"/>
      <c r="AR50" s="73"/>
      <c r="AS50" s="73"/>
      <c r="AT50" s="73"/>
      <c r="AU50" s="73"/>
      <c r="BB50" s="2" t="s">
        <v>71</v>
      </c>
    </row>
    <row r="51" spans="2:68" ht="6.5" customHeight="1" x14ac:dyDescent="0.35">
      <c r="B51" s="29"/>
      <c r="C51" s="27"/>
      <c r="D51" s="27"/>
      <c r="E51" s="27"/>
      <c r="F51" s="27"/>
      <c r="G51" s="27"/>
      <c r="H51" s="27"/>
      <c r="I51" s="27"/>
      <c r="J51" s="27"/>
      <c r="K51" s="27"/>
      <c r="L51" s="34"/>
      <c r="M51" s="27"/>
      <c r="N51" s="34"/>
      <c r="O51" s="27"/>
      <c r="P51" s="34"/>
      <c r="Q51" s="27"/>
      <c r="R51" s="34"/>
      <c r="S51" s="27"/>
      <c r="T51" s="34"/>
      <c r="U51" s="27"/>
      <c r="V51" s="157"/>
      <c r="W51" s="27"/>
      <c r="X51" s="27"/>
      <c r="Y51" s="27"/>
      <c r="Z51" s="27"/>
      <c r="AA51" s="76"/>
      <c r="AB51" s="83"/>
      <c r="AC51" s="27"/>
      <c r="AD51" s="27"/>
      <c r="AE51" s="27"/>
      <c r="AF51" s="84"/>
      <c r="AG51" s="84"/>
      <c r="AH51" s="84"/>
      <c r="AI51" s="84"/>
      <c r="AJ51" s="87"/>
      <c r="AK51" s="176"/>
      <c r="AL51" s="24"/>
      <c r="AN51" s="73"/>
      <c r="AO51" s="73"/>
      <c r="AP51" s="73"/>
      <c r="AQ51" s="27"/>
      <c r="AR51" s="73"/>
      <c r="AS51" s="73"/>
      <c r="AT51" s="73"/>
      <c r="AU51" s="73"/>
      <c r="BB51" s="2" t="s">
        <v>71</v>
      </c>
    </row>
    <row r="52" spans="2:68" ht="18.5" customHeight="1" x14ac:dyDescent="0.35">
      <c r="B52" s="29"/>
      <c r="C52" s="233" t="s">
        <v>55</v>
      </c>
      <c r="D52" s="233"/>
      <c r="E52" s="233"/>
      <c r="F52" s="233"/>
      <c r="G52" s="27"/>
      <c r="H52" s="27"/>
      <c r="I52" s="27"/>
      <c r="J52" s="27"/>
      <c r="K52" s="25">
        <v>20</v>
      </c>
      <c r="L52" s="112">
        <v>0</v>
      </c>
      <c r="M52" s="27"/>
      <c r="N52" s="112">
        <v>0</v>
      </c>
      <c r="O52" s="27"/>
      <c r="P52" s="112">
        <v>0</v>
      </c>
      <c r="Q52" s="27"/>
      <c r="R52" s="112">
        <v>0</v>
      </c>
      <c r="S52" s="27"/>
      <c r="T52" s="112">
        <v>0</v>
      </c>
      <c r="U52" s="27"/>
      <c r="V52" s="155">
        <f>T52+R52+P52+N52+L52</f>
        <v>0</v>
      </c>
      <c r="W52" s="144">
        <f>$V52*$K52</f>
        <v>0</v>
      </c>
      <c r="X52" s="146">
        <f>($L52+$N52)*$K52</f>
        <v>0</v>
      </c>
      <c r="Y52" s="146"/>
      <c r="Z52" s="154"/>
      <c r="AA52" s="76"/>
      <c r="AB52" s="263"/>
      <c r="AC52" s="264" t="s">
        <v>84</v>
      </c>
      <c r="AD52" s="264"/>
      <c r="AE52" s="264"/>
      <c r="AF52" s="264"/>
      <c r="AG52" s="265">
        <f>IF($C$5="SELECCIONA TU NOMBRE","",IFERROR(IF($L$84&gt;0,$L$84*-1,$L$84),0))</f>
        <v>0</v>
      </c>
      <c r="AH52" s="265"/>
      <c r="AI52" s="35"/>
      <c r="AJ52" s="86"/>
      <c r="AK52" s="216" t="s">
        <v>372</v>
      </c>
      <c r="AL52" s="24"/>
      <c r="AN52" s="73"/>
      <c r="AO52" s="73"/>
      <c r="AP52" s="73"/>
      <c r="AQ52" s="266">
        <f>AG52</f>
        <v>0</v>
      </c>
      <c r="AR52" s="73"/>
      <c r="AS52" s="73"/>
      <c r="AT52" s="73"/>
      <c r="AU52" s="73"/>
      <c r="BB52" s="2" t="s">
        <v>71</v>
      </c>
    </row>
    <row r="53" spans="2:68" ht="6.5" customHeight="1" x14ac:dyDescent="0.35">
      <c r="B53" s="29"/>
      <c r="C53" s="27"/>
      <c r="D53" s="27"/>
      <c r="E53" s="27"/>
      <c r="F53" s="27"/>
      <c r="G53" s="27"/>
      <c r="H53" s="27"/>
      <c r="I53" s="27"/>
      <c r="J53" s="27"/>
      <c r="K53" s="27"/>
      <c r="L53" s="34"/>
      <c r="M53" s="27"/>
      <c r="N53" s="34"/>
      <c r="O53" s="27"/>
      <c r="P53" s="34"/>
      <c r="Q53" s="27"/>
      <c r="R53" s="34"/>
      <c r="S53" s="27"/>
      <c r="T53" s="34"/>
      <c r="U53" s="27"/>
      <c r="V53" s="157"/>
      <c r="W53" s="27"/>
      <c r="X53" s="27"/>
      <c r="Y53" s="27"/>
      <c r="Z53" s="27"/>
      <c r="AA53" s="76"/>
      <c r="AB53" s="263"/>
      <c r="AC53" s="264"/>
      <c r="AD53" s="264"/>
      <c r="AE53" s="264"/>
      <c r="AF53" s="264"/>
      <c r="AG53" s="265"/>
      <c r="AH53" s="265"/>
      <c r="AI53" s="35"/>
      <c r="AJ53" s="86"/>
      <c r="AK53" s="216"/>
      <c r="AL53" s="24"/>
      <c r="AP53" s="73"/>
      <c r="AQ53" s="266"/>
      <c r="AR53" s="73"/>
      <c r="AS53" s="73"/>
      <c r="AT53" s="73"/>
      <c r="AU53" s="73"/>
      <c r="BB53" s="2" t="s">
        <v>71</v>
      </c>
    </row>
    <row r="54" spans="2:68" ht="18.5" customHeight="1" x14ac:dyDescent="0.35">
      <c r="B54" s="29"/>
      <c r="C54" s="233" t="s">
        <v>53</v>
      </c>
      <c r="D54" s="233"/>
      <c r="E54" s="233"/>
      <c r="F54" s="233"/>
      <c r="G54" s="27"/>
      <c r="H54" s="27"/>
      <c r="I54" s="27"/>
      <c r="J54" s="27"/>
      <c r="K54" s="25">
        <v>20</v>
      </c>
      <c r="L54" s="112">
        <v>0</v>
      </c>
      <c r="M54" s="27"/>
      <c r="N54" s="112">
        <v>0</v>
      </c>
      <c r="O54" s="27"/>
      <c r="P54" s="112">
        <v>0</v>
      </c>
      <c r="Q54" s="27"/>
      <c r="R54" s="112">
        <v>0</v>
      </c>
      <c r="S54" s="27"/>
      <c r="T54" s="112">
        <v>0</v>
      </c>
      <c r="U54" s="27"/>
      <c r="V54" s="155">
        <f>T54+R54+P54+N54+L54</f>
        <v>0</v>
      </c>
      <c r="W54" s="144">
        <f>$V54*$K54</f>
        <v>0</v>
      </c>
      <c r="X54" s="146">
        <f>($L54+$N54)*$K54</f>
        <v>0</v>
      </c>
      <c r="Y54" s="146"/>
      <c r="Z54" s="154"/>
      <c r="AA54" s="76"/>
      <c r="AB54" s="263"/>
      <c r="AC54" s="264"/>
      <c r="AD54" s="264"/>
      <c r="AE54" s="264"/>
      <c r="AF54" s="264"/>
      <c r="AG54" s="265"/>
      <c r="AH54" s="265"/>
      <c r="AI54" s="35"/>
      <c r="AJ54" s="86"/>
      <c r="AK54" s="216"/>
      <c r="AL54" s="24"/>
      <c r="AP54" s="73"/>
      <c r="AQ54" s="266"/>
      <c r="AR54" s="73"/>
      <c r="AS54" s="73"/>
      <c r="AT54" s="73"/>
      <c r="AU54" s="73"/>
      <c r="BB54" s="2" t="s">
        <v>71</v>
      </c>
      <c r="BN54" s="104"/>
      <c r="BO54" s="104"/>
      <c r="BP54" s="104"/>
    </row>
    <row r="55" spans="2:68" ht="6.5" customHeight="1" x14ac:dyDescent="0.35">
      <c r="B55" s="29"/>
      <c r="C55" s="27"/>
      <c r="D55" s="27"/>
      <c r="E55" s="27"/>
      <c r="F55" s="27"/>
      <c r="G55" s="27"/>
      <c r="H55" s="27"/>
      <c r="I55" s="27"/>
      <c r="J55" s="27"/>
      <c r="K55" s="27"/>
      <c r="L55" s="34"/>
      <c r="M55" s="27"/>
      <c r="N55" s="34"/>
      <c r="O55" s="27"/>
      <c r="P55" s="34"/>
      <c r="Q55" s="27"/>
      <c r="R55" s="34"/>
      <c r="S55" s="27"/>
      <c r="T55" s="34"/>
      <c r="U55" s="27"/>
      <c r="V55" s="157"/>
      <c r="W55" s="27"/>
      <c r="X55" s="27"/>
      <c r="Y55" s="27"/>
      <c r="Z55" s="27"/>
      <c r="AA55" s="76"/>
      <c r="AB55" s="27"/>
      <c r="AC55" s="27"/>
      <c r="AD55" s="27"/>
      <c r="AE55" s="27"/>
      <c r="AF55" s="84"/>
      <c r="AG55" s="84"/>
      <c r="AH55" s="84"/>
      <c r="AI55" s="84"/>
      <c r="AJ55" s="87"/>
      <c r="AK55" s="176"/>
      <c r="AL55" s="24"/>
      <c r="AP55" s="73"/>
      <c r="AQ55" s="73"/>
      <c r="AR55" s="73"/>
      <c r="AS55" s="73"/>
      <c r="AT55" s="73"/>
      <c r="AU55" s="73"/>
      <c r="BB55" s="2" t="s">
        <v>71</v>
      </c>
    </row>
    <row r="56" spans="2:68" ht="18.5" customHeight="1" x14ac:dyDescent="0.35">
      <c r="B56" s="29"/>
      <c r="C56" s="233" t="s">
        <v>51</v>
      </c>
      <c r="D56" s="233"/>
      <c r="E56" s="233"/>
      <c r="F56" s="233"/>
      <c r="G56" s="27"/>
      <c r="H56" s="27"/>
      <c r="I56" s="27"/>
      <c r="J56" s="27"/>
      <c r="K56" s="25">
        <v>10</v>
      </c>
      <c r="L56" s="112">
        <v>0</v>
      </c>
      <c r="M56" s="27"/>
      <c r="N56" s="112">
        <v>0</v>
      </c>
      <c r="O56" s="27"/>
      <c r="P56" s="112">
        <v>0</v>
      </c>
      <c r="Q56" s="27"/>
      <c r="R56" s="112">
        <v>0</v>
      </c>
      <c r="S56" s="27"/>
      <c r="T56" s="112">
        <v>0</v>
      </c>
      <c r="U56" s="27"/>
      <c r="V56" s="155">
        <f>T56+R56+P56+N56+L56</f>
        <v>0</v>
      </c>
      <c r="W56" s="144">
        <f>$V56*$K56</f>
        <v>0</v>
      </c>
      <c r="X56" s="146">
        <f>($L56+$N56)*$K56</f>
        <v>0</v>
      </c>
      <c r="Y56" s="146"/>
      <c r="Z56" s="154"/>
      <c r="AA56" s="76"/>
      <c r="AB56" s="228"/>
      <c r="AC56" s="229" t="s">
        <v>358</v>
      </c>
      <c r="AD56" s="229"/>
      <c r="AE56" s="229"/>
      <c r="AF56" s="229"/>
      <c r="AG56" s="230">
        <f>IF($C$5="SELECCIONA TU NOMBRE","",$L$88)</f>
        <v>0</v>
      </c>
      <c r="AH56" s="230"/>
      <c r="AI56" s="145"/>
      <c r="AJ56" s="27"/>
      <c r="AK56" s="216"/>
      <c r="AL56" s="24"/>
      <c r="AP56" s="73"/>
      <c r="AQ56" s="267">
        <f>AG56</f>
        <v>0</v>
      </c>
      <c r="AR56" s="73"/>
      <c r="AS56" s="73"/>
      <c r="AT56" s="73"/>
      <c r="AU56" s="73"/>
      <c r="BB56" s="2" t="s">
        <v>71</v>
      </c>
    </row>
    <row r="57" spans="2:68" ht="6.5" customHeight="1" x14ac:dyDescent="0.35">
      <c r="B57" s="29"/>
      <c r="C57" s="27"/>
      <c r="D57" s="27"/>
      <c r="E57" s="27"/>
      <c r="F57" s="27"/>
      <c r="G57" s="27"/>
      <c r="H57" s="27"/>
      <c r="I57" s="27"/>
      <c r="J57" s="27"/>
      <c r="K57" s="27"/>
      <c r="L57" s="34"/>
      <c r="M57" s="27"/>
      <c r="N57" s="34"/>
      <c r="O57" s="27"/>
      <c r="P57" s="34"/>
      <c r="Q57" s="27"/>
      <c r="R57" s="34"/>
      <c r="S57" s="27"/>
      <c r="T57" s="34"/>
      <c r="U57" s="27"/>
      <c r="V57" s="157"/>
      <c r="W57" s="27"/>
      <c r="X57" s="27"/>
      <c r="Y57" s="27"/>
      <c r="Z57" s="154"/>
      <c r="AA57" s="76"/>
      <c r="AB57" s="228"/>
      <c r="AC57" s="229"/>
      <c r="AD57" s="229"/>
      <c r="AE57" s="229"/>
      <c r="AF57" s="229"/>
      <c r="AG57" s="230"/>
      <c r="AH57" s="230"/>
      <c r="AI57" s="145"/>
      <c r="AJ57" s="27"/>
      <c r="AK57" s="216"/>
      <c r="AL57" s="24"/>
      <c r="AP57" s="73"/>
      <c r="AQ57" s="267"/>
      <c r="AR57" s="73"/>
      <c r="AS57" s="73"/>
      <c r="AT57" s="73"/>
      <c r="AU57" s="73"/>
      <c r="BB57" s="2" t="s">
        <v>71</v>
      </c>
    </row>
    <row r="58" spans="2:68" ht="18.5" customHeight="1" x14ac:dyDescent="0.35">
      <c r="B58" s="29"/>
      <c r="C58" s="233" t="s">
        <v>49</v>
      </c>
      <c r="D58" s="233"/>
      <c r="E58" s="233"/>
      <c r="F58" s="233"/>
      <c r="G58" s="27"/>
      <c r="H58" s="27"/>
      <c r="I58" s="27"/>
      <c r="J58" s="27"/>
      <c r="K58" s="25">
        <v>10</v>
      </c>
      <c r="L58" s="112">
        <v>0</v>
      </c>
      <c r="M58" s="27"/>
      <c r="N58" s="112">
        <v>0</v>
      </c>
      <c r="O58" s="27"/>
      <c r="P58" s="112">
        <v>0</v>
      </c>
      <c r="Q58" s="27"/>
      <c r="R58" s="112">
        <v>0</v>
      </c>
      <c r="S58" s="27"/>
      <c r="T58" s="112">
        <v>0</v>
      </c>
      <c r="U58" s="27"/>
      <c r="V58" s="155">
        <f>T58+R58+P58+N58+L58</f>
        <v>0</v>
      </c>
      <c r="W58" s="144">
        <f>$V58*$K58</f>
        <v>0</v>
      </c>
      <c r="X58" s="146">
        <f>($L58+$N58)*$K58</f>
        <v>0</v>
      </c>
      <c r="Y58" s="146"/>
      <c r="Z58" s="154"/>
      <c r="AA58" s="76"/>
      <c r="AB58" s="228"/>
      <c r="AC58" s="229"/>
      <c r="AD58" s="229"/>
      <c r="AE58" s="229"/>
      <c r="AF58" s="229"/>
      <c r="AG58" s="230"/>
      <c r="AH58" s="230"/>
      <c r="AI58" s="145"/>
      <c r="AJ58" s="27"/>
      <c r="AK58" s="216"/>
      <c r="AL58" s="24"/>
      <c r="AP58" s="73"/>
      <c r="AQ58" s="267"/>
      <c r="AR58" s="73"/>
      <c r="AS58" s="73"/>
      <c r="AT58" s="73"/>
      <c r="AU58" s="73"/>
      <c r="BB58" s="2" t="s">
        <v>71</v>
      </c>
    </row>
    <row r="59" spans="2:68" ht="6.5" customHeight="1" x14ac:dyDescent="0.35">
      <c r="B59" s="29"/>
      <c r="C59" s="27"/>
      <c r="D59" s="27"/>
      <c r="E59" s="27"/>
      <c r="F59" s="27"/>
      <c r="G59" s="27"/>
      <c r="H59" s="27"/>
      <c r="I59" s="27"/>
      <c r="J59" s="27"/>
      <c r="K59" s="27"/>
      <c r="L59" s="34"/>
      <c r="M59" s="27"/>
      <c r="N59" s="34"/>
      <c r="O59" s="27"/>
      <c r="P59" s="34"/>
      <c r="Q59" s="27"/>
      <c r="R59" s="34"/>
      <c r="S59" s="27"/>
      <c r="T59" s="34"/>
      <c r="U59" s="27"/>
      <c r="V59" s="157"/>
      <c r="W59" s="27"/>
      <c r="X59" s="27"/>
      <c r="Y59" s="27"/>
      <c r="Z59" s="154"/>
      <c r="AA59" s="76"/>
      <c r="AB59" s="27"/>
      <c r="AC59" s="27"/>
      <c r="AD59" s="27"/>
      <c r="AE59" s="27"/>
      <c r="AF59" s="84"/>
      <c r="AG59" s="84"/>
      <c r="AH59" s="84"/>
      <c r="AI59" s="84"/>
      <c r="AJ59" s="27"/>
      <c r="AK59" s="79"/>
      <c r="AL59" s="24"/>
      <c r="AP59" s="73"/>
      <c r="AR59" s="73"/>
      <c r="AS59" s="73"/>
      <c r="AT59" s="73"/>
      <c r="AU59" s="73"/>
      <c r="BB59" s="2" t="s">
        <v>71</v>
      </c>
    </row>
    <row r="60" spans="2:68" ht="18.5" customHeight="1" x14ac:dyDescent="0.35">
      <c r="B60" s="29"/>
      <c r="C60" s="233" t="s">
        <v>47</v>
      </c>
      <c r="D60" s="233"/>
      <c r="E60" s="233"/>
      <c r="F60" s="233"/>
      <c r="G60" s="27"/>
      <c r="H60" s="27"/>
      <c r="I60" s="27"/>
      <c r="J60" s="27"/>
      <c r="K60" s="25">
        <v>10</v>
      </c>
      <c r="L60" s="112">
        <v>0</v>
      </c>
      <c r="M60" s="27"/>
      <c r="N60" s="112">
        <v>0</v>
      </c>
      <c r="O60" s="27"/>
      <c r="P60" s="112">
        <v>0</v>
      </c>
      <c r="Q60" s="27"/>
      <c r="R60" s="112">
        <v>0</v>
      </c>
      <c r="S60" s="27"/>
      <c r="T60" s="112">
        <v>0</v>
      </c>
      <c r="U60" s="27"/>
      <c r="V60" s="155">
        <f>T60+R60+P60+N60+L60</f>
        <v>0</v>
      </c>
      <c r="W60" s="144">
        <f>$V60*$K60</f>
        <v>0</v>
      </c>
      <c r="X60" s="146">
        <f>($L60+$N60)*$K60</f>
        <v>0</v>
      </c>
      <c r="Y60" s="146"/>
      <c r="Z60" s="154"/>
      <c r="AA60" s="76"/>
      <c r="AB60" s="27"/>
      <c r="AC60" s="27"/>
      <c r="AD60" s="27"/>
      <c r="AE60" s="27"/>
      <c r="AF60" s="84"/>
      <c r="AG60" s="84"/>
      <c r="AH60" s="84"/>
      <c r="AI60" s="84"/>
      <c r="AJ60" s="27"/>
      <c r="AK60" s="79"/>
      <c r="AL60" s="24"/>
      <c r="AP60" s="73"/>
      <c r="AR60" s="73"/>
      <c r="AS60" s="73"/>
      <c r="AT60" s="73"/>
      <c r="BB60" s="2" t="s">
        <v>71</v>
      </c>
    </row>
    <row r="61" spans="2:68" ht="6.5" customHeight="1" x14ac:dyDescent="0.35">
      <c r="B61" s="29"/>
      <c r="C61" s="27"/>
      <c r="D61" s="27"/>
      <c r="E61" s="27"/>
      <c r="F61" s="27"/>
      <c r="G61" s="27"/>
      <c r="H61" s="27"/>
      <c r="I61" s="27"/>
      <c r="J61" s="27"/>
      <c r="K61" s="27"/>
      <c r="L61" s="34"/>
      <c r="M61" s="27"/>
      <c r="N61" s="34"/>
      <c r="O61" s="27"/>
      <c r="P61" s="34"/>
      <c r="Q61" s="27"/>
      <c r="R61" s="34"/>
      <c r="S61" s="27"/>
      <c r="T61" s="34"/>
      <c r="U61" s="27"/>
      <c r="V61" s="157"/>
      <c r="W61" s="27"/>
      <c r="X61" s="27"/>
      <c r="Y61" s="27"/>
      <c r="Z61" s="154"/>
      <c r="AA61" s="76"/>
      <c r="AB61" s="27"/>
      <c r="AC61" s="27"/>
      <c r="AD61" s="27"/>
      <c r="AE61" s="27"/>
      <c r="AF61" s="84"/>
      <c r="AG61" s="84"/>
      <c r="AH61" s="84"/>
      <c r="AI61" s="84"/>
      <c r="AJ61" s="27"/>
      <c r="AK61" s="79"/>
      <c r="AL61" s="24"/>
      <c r="AP61" s="73"/>
      <c r="AR61" s="73"/>
      <c r="AS61" s="73"/>
      <c r="AT61" s="73"/>
      <c r="BB61" s="2" t="s">
        <v>71</v>
      </c>
    </row>
    <row r="62" spans="2:68" ht="18.5" customHeight="1" x14ac:dyDescent="0.35">
      <c r="B62" s="29"/>
      <c r="C62" s="233" t="s">
        <v>60</v>
      </c>
      <c r="D62" s="233"/>
      <c r="E62" s="233"/>
      <c r="F62" s="233"/>
      <c r="G62" s="27"/>
      <c r="H62" s="27"/>
      <c r="I62" s="27"/>
      <c r="J62" s="27"/>
      <c r="K62" s="25">
        <v>10</v>
      </c>
      <c r="L62" s="112">
        <v>0</v>
      </c>
      <c r="M62" s="27"/>
      <c r="N62" s="112">
        <v>0</v>
      </c>
      <c r="O62" s="27"/>
      <c r="P62" s="112">
        <v>0</v>
      </c>
      <c r="Q62" s="27"/>
      <c r="R62" s="112">
        <v>0</v>
      </c>
      <c r="S62" s="27"/>
      <c r="T62" s="112">
        <v>0</v>
      </c>
      <c r="U62" s="27"/>
      <c r="V62" s="155">
        <f>T62+R62+P62+N62+L62</f>
        <v>0</v>
      </c>
      <c r="W62" s="144">
        <f>$V62*$K62</f>
        <v>0</v>
      </c>
      <c r="X62" s="146">
        <f>($L62+$N62)*$K62</f>
        <v>0</v>
      </c>
      <c r="Y62" s="146"/>
      <c r="Z62" s="154"/>
      <c r="AA62" s="76"/>
      <c r="AB62" s="27"/>
      <c r="AC62" s="27"/>
      <c r="AD62" s="27"/>
      <c r="AE62" s="27"/>
      <c r="AF62" s="84"/>
      <c r="AG62" s="84"/>
      <c r="AH62" s="84"/>
      <c r="AI62" s="84"/>
      <c r="AJ62" s="27"/>
      <c r="AK62" s="79"/>
      <c r="AL62" s="24"/>
      <c r="BB62" s="2" t="s">
        <v>71</v>
      </c>
    </row>
    <row r="63" spans="2:68" ht="6.5" customHeight="1" x14ac:dyDescent="0.35">
      <c r="B63" s="29"/>
      <c r="C63" s="27"/>
      <c r="D63" s="27"/>
      <c r="E63" s="27"/>
      <c r="F63" s="27"/>
      <c r="G63" s="27"/>
      <c r="H63" s="27"/>
      <c r="I63" s="27"/>
      <c r="J63" s="27"/>
      <c r="K63" s="27"/>
      <c r="L63" s="34"/>
      <c r="M63" s="27"/>
      <c r="N63" s="34"/>
      <c r="O63" s="27"/>
      <c r="P63" s="34"/>
      <c r="Q63" s="27"/>
      <c r="R63" s="34"/>
      <c r="S63" s="27"/>
      <c r="T63" s="34"/>
      <c r="U63" s="27"/>
      <c r="V63" s="157"/>
      <c r="W63" s="27"/>
      <c r="X63" s="27"/>
      <c r="Y63" s="27"/>
      <c r="Z63" s="154"/>
      <c r="AA63" s="76"/>
      <c r="AB63" s="27"/>
      <c r="AC63" s="27"/>
      <c r="AD63" s="27"/>
      <c r="AE63" s="27"/>
      <c r="AF63" s="84"/>
      <c r="AG63" s="84"/>
      <c r="AH63" s="84"/>
      <c r="AI63" s="84"/>
      <c r="AJ63" s="27"/>
      <c r="AK63" s="79"/>
      <c r="AL63" s="24"/>
      <c r="BB63" s="2" t="s">
        <v>71</v>
      </c>
    </row>
    <row r="64" spans="2:68" ht="18.5" customHeight="1" x14ac:dyDescent="0.35">
      <c r="B64" s="29"/>
      <c r="C64" s="233" t="s">
        <v>58</v>
      </c>
      <c r="D64" s="233"/>
      <c r="E64" s="233"/>
      <c r="F64" s="233"/>
      <c r="G64" s="27"/>
      <c r="H64" s="27"/>
      <c r="I64" s="27"/>
      <c r="J64" s="27"/>
      <c r="K64" s="25">
        <v>10</v>
      </c>
      <c r="L64" s="112">
        <v>0</v>
      </c>
      <c r="M64" s="27"/>
      <c r="N64" s="112">
        <v>0</v>
      </c>
      <c r="O64" s="27"/>
      <c r="P64" s="112">
        <v>0</v>
      </c>
      <c r="Q64" s="27"/>
      <c r="R64" s="112">
        <v>0</v>
      </c>
      <c r="S64" s="27"/>
      <c r="T64" s="112">
        <v>0</v>
      </c>
      <c r="U64" s="27"/>
      <c r="V64" s="155">
        <f>T64+R64+P64+N64+L64</f>
        <v>0</v>
      </c>
      <c r="W64" s="144">
        <f>$V64*$K64</f>
        <v>0</v>
      </c>
      <c r="X64" s="146">
        <f>($L64+$N64)*$K64</f>
        <v>0</v>
      </c>
      <c r="Y64" s="146"/>
      <c r="Z64" s="154"/>
      <c r="AA64" s="76"/>
      <c r="AB64" s="27"/>
      <c r="AC64" s="27"/>
      <c r="AD64" s="27"/>
      <c r="AE64" s="27"/>
      <c r="AF64" s="84"/>
      <c r="AG64" s="84"/>
      <c r="AH64" s="84"/>
      <c r="AI64" s="84"/>
      <c r="AJ64" s="27"/>
      <c r="AK64" s="79"/>
      <c r="AL64" s="24"/>
      <c r="BB64" s="2" t="s">
        <v>71</v>
      </c>
    </row>
    <row r="65" spans="2:54" ht="6.5" customHeight="1" x14ac:dyDescent="0.35">
      <c r="B65" s="29"/>
      <c r="C65" s="27"/>
      <c r="D65" s="27"/>
      <c r="E65" s="27"/>
      <c r="F65" s="27"/>
      <c r="G65" s="27"/>
      <c r="H65" s="27"/>
      <c r="I65" s="27"/>
      <c r="J65" s="27"/>
      <c r="K65" s="27"/>
      <c r="L65" s="34"/>
      <c r="M65" s="27"/>
      <c r="N65" s="34"/>
      <c r="O65" s="27"/>
      <c r="P65" s="34"/>
      <c r="Q65" s="27"/>
      <c r="R65" s="34"/>
      <c r="S65" s="27"/>
      <c r="T65" s="34"/>
      <c r="U65" s="27"/>
      <c r="V65" s="157"/>
      <c r="W65" s="27"/>
      <c r="X65" s="27"/>
      <c r="Y65" s="27"/>
      <c r="Z65" s="154"/>
      <c r="AA65" s="76"/>
      <c r="AB65" s="27"/>
      <c r="AC65" s="27"/>
      <c r="AD65" s="27"/>
      <c r="AE65" s="27"/>
      <c r="AF65" s="84"/>
      <c r="AG65" s="84"/>
      <c r="AH65" s="84"/>
      <c r="AI65" s="84"/>
      <c r="AJ65" s="27"/>
      <c r="AK65" s="79"/>
      <c r="AL65" s="24"/>
      <c r="BB65" s="2" t="s">
        <v>71</v>
      </c>
    </row>
    <row r="66" spans="2:54" ht="18.5" customHeight="1" x14ac:dyDescent="0.35">
      <c r="B66" s="29"/>
      <c r="C66" s="233" t="s">
        <v>56</v>
      </c>
      <c r="D66" s="233"/>
      <c r="E66" s="233"/>
      <c r="F66" s="233"/>
      <c r="G66" s="27"/>
      <c r="H66" s="27"/>
      <c r="I66" s="27"/>
      <c r="J66" s="27"/>
      <c r="K66" s="25">
        <v>20</v>
      </c>
      <c r="L66" s="112">
        <v>0</v>
      </c>
      <c r="M66" s="27"/>
      <c r="N66" s="112">
        <v>0</v>
      </c>
      <c r="O66" s="27"/>
      <c r="P66" s="112">
        <v>0</v>
      </c>
      <c r="Q66" s="27"/>
      <c r="R66" s="112">
        <v>0</v>
      </c>
      <c r="S66" s="27"/>
      <c r="T66" s="112">
        <v>0</v>
      </c>
      <c r="U66" s="27"/>
      <c r="V66" s="155">
        <f>T66+R66+P66+N66+L66</f>
        <v>0</v>
      </c>
      <c r="W66" s="144">
        <f>$V66*$K66</f>
        <v>0</v>
      </c>
      <c r="X66" s="146">
        <f>($L66+$N66)*$K66</f>
        <v>0</v>
      </c>
      <c r="Y66" s="146"/>
      <c r="Z66" s="154"/>
      <c r="AA66" s="76"/>
      <c r="AB66" s="27"/>
      <c r="AC66" s="27"/>
      <c r="AD66" s="27"/>
      <c r="AE66" s="27"/>
      <c r="AF66" s="84"/>
      <c r="AG66" s="84"/>
      <c r="AH66" s="84"/>
      <c r="AI66" s="84"/>
      <c r="AJ66" s="27"/>
      <c r="AK66" s="79"/>
      <c r="AL66" s="24"/>
      <c r="BB66" s="2" t="s">
        <v>71</v>
      </c>
    </row>
    <row r="67" spans="2:54" ht="6.5" customHeight="1" x14ac:dyDescent="0.35">
      <c r="B67" s="29"/>
      <c r="C67" s="27"/>
      <c r="D67" s="27"/>
      <c r="E67" s="27"/>
      <c r="F67" s="27"/>
      <c r="G67" s="27"/>
      <c r="H67" s="27"/>
      <c r="I67" s="27"/>
      <c r="J67" s="27"/>
      <c r="K67" s="27"/>
      <c r="L67" s="34"/>
      <c r="M67" s="27"/>
      <c r="N67" s="34"/>
      <c r="O67" s="27"/>
      <c r="P67" s="34"/>
      <c r="Q67" s="27"/>
      <c r="R67" s="34"/>
      <c r="S67" s="27"/>
      <c r="T67" s="34"/>
      <c r="U67" s="27"/>
      <c r="V67" s="157"/>
      <c r="W67" s="27"/>
      <c r="X67" s="27"/>
      <c r="Y67" s="27"/>
      <c r="Z67" s="154"/>
      <c r="AA67" s="76"/>
      <c r="AB67" s="27"/>
      <c r="AC67" s="27"/>
      <c r="AD67" s="27"/>
      <c r="AE67" s="27"/>
      <c r="AF67" s="84"/>
      <c r="AG67" s="84"/>
      <c r="AH67" s="84"/>
      <c r="AI67" s="84"/>
      <c r="AJ67" s="27"/>
      <c r="AK67" s="79"/>
      <c r="AL67" s="24"/>
      <c r="BB67" s="2" t="s">
        <v>71</v>
      </c>
    </row>
    <row r="68" spans="2:54" ht="18.5" customHeight="1" x14ac:dyDescent="0.35">
      <c r="B68" s="29"/>
      <c r="C68" s="233" t="s">
        <v>54</v>
      </c>
      <c r="D68" s="233"/>
      <c r="E68" s="233"/>
      <c r="F68" s="233"/>
      <c r="G68" s="27"/>
      <c r="H68" s="27"/>
      <c r="I68" s="27"/>
      <c r="J68" s="27"/>
      <c r="K68" s="25">
        <v>10</v>
      </c>
      <c r="L68" s="112">
        <v>0</v>
      </c>
      <c r="M68" s="27"/>
      <c r="N68" s="112">
        <v>0</v>
      </c>
      <c r="O68" s="27"/>
      <c r="P68" s="112">
        <v>0</v>
      </c>
      <c r="Q68" s="27"/>
      <c r="R68" s="112">
        <v>0</v>
      </c>
      <c r="S68" s="27"/>
      <c r="T68" s="112">
        <v>0</v>
      </c>
      <c r="U68" s="27"/>
      <c r="V68" s="155">
        <f>T68+R68+P68+N68+L68</f>
        <v>0</v>
      </c>
      <c r="W68" s="144">
        <f>$V68*$K68</f>
        <v>0</v>
      </c>
      <c r="X68" s="146">
        <f>($L68+$N68)*$K68</f>
        <v>0</v>
      </c>
      <c r="Y68" s="146"/>
      <c r="Z68" s="154"/>
      <c r="AA68" s="76"/>
      <c r="AB68" s="27"/>
      <c r="AC68" s="27"/>
      <c r="AD68" s="27"/>
      <c r="AE68" s="27"/>
      <c r="AF68" s="84"/>
      <c r="AG68" s="84"/>
      <c r="AH68" s="84"/>
      <c r="AI68" s="84"/>
      <c r="AJ68" s="27"/>
      <c r="AK68" s="79"/>
      <c r="AL68" s="24"/>
      <c r="BB68" s="2" t="s">
        <v>71</v>
      </c>
    </row>
    <row r="69" spans="2:54" ht="6.5" customHeight="1" x14ac:dyDescent="0.35">
      <c r="B69" s="29"/>
      <c r="C69" s="27"/>
      <c r="D69" s="27"/>
      <c r="E69" s="27"/>
      <c r="F69" s="27"/>
      <c r="G69" s="27"/>
      <c r="H69" s="27"/>
      <c r="I69" s="27"/>
      <c r="J69" s="27"/>
      <c r="K69" s="27"/>
      <c r="L69" s="34"/>
      <c r="M69" s="27"/>
      <c r="N69" s="34"/>
      <c r="O69" s="27"/>
      <c r="P69" s="34"/>
      <c r="Q69" s="27"/>
      <c r="R69" s="34"/>
      <c r="S69" s="27"/>
      <c r="T69" s="34"/>
      <c r="U69" s="27"/>
      <c r="V69" s="157"/>
      <c r="W69" s="27"/>
      <c r="X69" s="27"/>
      <c r="Y69" s="27"/>
      <c r="Z69" s="154"/>
      <c r="AA69" s="76"/>
      <c r="AB69" s="27"/>
      <c r="AC69" s="27"/>
      <c r="AD69" s="27"/>
      <c r="AE69" s="27"/>
      <c r="AF69" s="84"/>
      <c r="AG69" s="84"/>
      <c r="AH69" s="84"/>
      <c r="AI69" s="84"/>
      <c r="AJ69" s="27"/>
      <c r="AK69" s="79"/>
      <c r="AL69" s="24"/>
      <c r="BB69" s="2" t="s">
        <v>71</v>
      </c>
    </row>
    <row r="70" spans="2:54" ht="18.5" customHeight="1" x14ac:dyDescent="0.35">
      <c r="B70" s="29"/>
      <c r="C70" s="233" t="s">
        <v>52</v>
      </c>
      <c r="D70" s="233"/>
      <c r="E70" s="233"/>
      <c r="F70" s="233"/>
      <c r="G70" s="27"/>
      <c r="H70" s="27"/>
      <c r="I70" s="27"/>
      <c r="J70" s="27"/>
      <c r="K70" s="25">
        <v>20</v>
      </c>
      <c r="L70" s="112">
        <v>0</v>
      </c>
      <c r="M70" s="27"/>
      <c r="N70" s="112">
        <v>0</v>
      </c>
      <c r="O70" s="27"/>
      <c r="P70" s="112">
        <v>0</v>
      </c>
      <c r="Q70" s="27"/>
      <c r="R70" s="112">
        <v>0</v>
      </c>
      <c r="S70" s="27"/>
      <c r="T70" s="112">
        <v>0</v>
      </c>
      <c r="U70" s="27"/>
      <c r="V70" s="155">
        <f>T70+R70+P70+N70+L70</f>
        <v>0</v>
      </c>
      <c r="W70" s="144">
        <f>$V70*$K70</f>
        <v>0</v>
      </c>
      <c r="X70" s="146">
        <f>($L70+$N70)*$K70</f>
        <v>0</v>
      </c>
      <c r="Y70" s="146"/>
      <c r="Z70" s="154"/>
      <c r="AA70" s="76"/>
      <c r="AB70" s="27"/>
      <c r="AC70" s="27"/>
      <c r="AD70" s="27"/>
      <c r="AE70" s="27"/>
      <c r="AF70" s="84"/>
      <c r="AG70" s="84"/>
      <c r="AH70" s="84"/>
      <c r="AI70" s="84"/>
      <c r="AJ70" s="27"/>
      <c r="AK70" s="79"/>
      <c r="AL70" s="24"/>
      <c r="BB70" s="2" t="s">
        <v>71</v>
      </c>
    </row>
    <row r="71" spans="2:54" ht="6.5" customHeight="1" x14ac:dyDescent="0.35">
      <c r="B71" s="29"/>
      <c r="C71" s="27"/>
      <c r="D71" s="27"/>
      <c r="E71" s="27"/>
      <c r="F71" s="27"/>
      <c r="G71" s="27"/>
      <c r="H71" s="27"/>
      <c r="I71" s="27"/>
      <c r="J71" s="27"/>
      <c r="K71" s="27"/>
      <c r="L71" s="34"/>
      <c r="M71" s="27"/>
      <c r="N71" s="34"/>
      <c r="O71" s="27"/>
      <c r="P71" s="34"/>
      <c r="Q71" s="27"/>
      <c r="R71" s="34"/>
      <c r="S71" s="27"/>
      <c r="T71" s="34"/>
      <c r="U71" s="27"/>
      <c r="V71" s="157"/>
      <c r="W71" s="27"/>
      <c r="X71" s="27"/>
      <c r="Y71" s="27"/>
      <c r="Z71" s="154"/>
      <c r="AA71" s="76"/>
      <c r="AB71" s="27"/>
      <c r="AC71" s="27"/>
      <c r="AD71" s="27"/>
      <c r="AE71" s="27"/>
      <c r="AF71" s="84"/>
      <c r="AG71" s="84"/>
      <c r="AH71" s="84"/>
      <c r="AI71" s="84"/>
      <c r="AJ71" s="27"/>
      <c r="AK71" s="79"/>
      <c r="AL71" s="24"/>
      <c r="BB71" s="2" t="s">
        <v>71</v>
      </c>
    </row>
    <row r="72" spans="2:54" ht="18.5" customHeight="1" x14ac:dyDescent="0.35">
      <c r="B72" s="29"/>
      <c r="C72" s="233" t="s">
        <v>50</v>
      </c>
      <c r="D72" s="233"/>
      <c r="E72" s="233"/>
      <c r="F72" s="233"/>
      <c r="G72" s="27"/>
      <c r="H72" s="27"/>
      <c r="I72" s="27"/>
      <c r="J72" s="27"/>
      <c r="K72" s="25">
        <v>30</v>
      </c>
      <c r="L72" s="112">
        <v>0</v>
      </c>
      <c r="M72" s="27"/>
      <c r="N72" s="112">
        <v>0</v>
      </c>
      <c r="O72" s="27"/>
      <c r="P72" s="112">
        <v>0</v>
      </c>
      <c r="Q72" s="27"/>
      <c r="R72" s="112">
        <v>0</v>
      </c>
      <c r="S72" s="27"/>
      <c r="T72" s="112">
        <v>0</v>
      </c>
      <c r="U72" s="27"/>
      <c r="V72" s="155">
        <f>T72+R72+P72+N72+L72</f>
        <v>0</v>
      </c>
      <c r="W72" s="144">
        <f>$V72*$K72</f>
        <v>0</v>
      </c>
      <c r="X72" s="146">
        <f>($L72+$N72)*$K72</f>
        <v>0</v>
      </c>
      <c r="Y72" s="146"/>
      <c r="Z72" s="154"/>
      <c r="AA72" s="76"/>
      <c r="AB72" s="27"/>
      <c r="AC72" s="27"/>
      <c r="AD72" s="27"/>
      <c r="AE72" s="27"/>
      <c r="AF72" s="84"/>
      <c r="AG72" s="84"/>
      <c r="AH72" s="84"/>
      <c r="AI72" s="84"/>
      <c r="AJ72" s="27"/>
      <c r="AK72" s="79"/>
      <c r="AL72" s="24"/>
      <c r="BB72" s="2" t="s">
        <v>71</v>
      </c>
    </row>
    <row r="73" spans="2:54" ht="6.5" customHeight="1" x14ac:dyDescent="0.35">
      <c r="B73" s="29"/>
      <c r="C73" s="27"/>
      <c r="D73" s="27"/>
      <c r="E73" s="27"/>
      <c r="F73" s="27"/>
      <c r="G73" s="27"/>
      <c r="H73" s="27"/>
      <c r="I73" s="27"/>
      <c r="J73" s="27"/>
      <c r="K73" s="27"/>
      <c r="L73" s="34"/>
      <c r="M73" s="27"/>
      <c r="N73" s="34"/>
      <c r="O73" s="27"/>
      <c r="P73" s="34"/>
      <c r="Q73" s="27"/>
      <c r="R73" s="34"/>
      <c r="S73" s="27"/>
      <c r="T73" s="34"/>
      <c r="U73" s="27"/>
      <c r="V73" s="157"/>
      <c r="W73" s="27"/>
      <c r="X73" s="27"/>
      <c r="Y73" s="27"/>
      <c r="Z73" s="154"/>
      <c r="AA73" s="76"/>
      <c r="AB73" s="27"/>
      <c r="AC73" s="27"/>
      <c r="AD73" s="27"/>
      <c r="AE73" s="27"/>
      <c r="AF73" s="84"/>
      <c r="AG73" s="84"/>
      <c r="AH73" s="84"/>
      <c r="AI73" s="84"/>
      <c r="AJ73" s="27"/>
      <c r="AK73" s="79"/>
      <c r="AL73" s="24"/>
      <c r="BB73" s="2" t="s">
        <v>71</v>
      </c>
    </row>
    <row r="74" spans="2:54" ht="18.5" customHeight="1" x14ac:dyDescent="0.35">
      <c r="B74" s="29"/>
      <c r="C74" s="233" t="s">
        <v>48</v>
      </c>
      <c r="D74" s="233"/>
      <c r="E74" s="233"/>
      <c r="F74" s="233"/>
      <c r="G74" s="27"/>
      <c r="H74" s="27"/>
      <c r="I74" s="27"/>
      <c r="J74" s="27"/>
      <c r="K74" s="25">
        <v>30</v>
      </c>
      <c r="L74" s="112">
        <v>0</v>
      </c>
      <c r="M74" s="27"/>
      <c r="N74" s="112">
        <v>0</v>
      </c>
      <c r="O74" s="27"/>
      <c r="P74" s="112">
        <v>0</v>
      </c>
      <c r="Q74" s="27"/>
      <c r="R74" s="112">
        <v>0</v>
      </c>
      <c r="S74" s="27"/>
      <c r="T74" s="112">
        <v>0</v>
      </c>
      <c r="U74" s="27"/>
      <c r="V74" s="155">
        <f>T74+R74+P74+N74+L74</f>
        <v>0</v>
      </c>
      <c r="W74" s="144">
        <f>$V74*$K74</f>
        <v>0</v>
      </c>
      <c r="X74" s="146">
        <f>($L74+$N74)*$K74</f>
        <v>0</v>
      </c>
      <c r="Y74" s="146"/>
      <c r="Z74" s="154"/>
      <c r="AA74" s="76"/>
      <c r="AB74" s="27"/>
      <c r="AC74" s="27"/>
      <c r="AD74" s="27"/>
      <c r="AE74" s="27"/>
      <c r="AF74" s="84"/>
      <c r="AG74" s="84"/>
      <c r="AH74" s="84"/>
      <c r="AI74" s="84"/>
      <c r="AJ74" s="27"/>
      <c r="AK74" s="79"/>
      <c r="AL74" s="24"/>
      <c r="BB74" s="2" t="s">
        <v>71</v>
      </c>
    </row>
    <row r="75" spans="2:54" ht="6.5" customHeight="1" x14ac:dyDescent="0.35">
      <c r="B75" s="29"/>
      <c r="C75" s="27"/>
      <c r="D75" s="27"/>
      <c r="E75" s="27"/>
      <c r="F75" s="27"/>
      <c r="G75" s="27"/>
      <c r="H75" s="27"/>
      <c r="I75" s="27"/>
      <c r="J75" s="27"/>
      <c r="K75" s="27"/>
      <c r="L75" s="34"/>
      <c r="M75" s="27"/>
      <c r="N75" s="34"/>
      <c r="O75" s="27"/>
      <c r="P75" s="34"/>
      <c r="Q75" s="27"/>
      <c r="R75" s="34"/>
      <c r="S75" s="27"/>
      <c r="T75" s="34"/>
      <c r="U75" s="27"/>
      <c r="V75" s="157"/>
      <c r="W75" s="27"/>
      <c r="X75" s="27"/>
      <c r="Y75" s="27"/>
      <c r="Z75" s="154"/>
      <c r="AA75" s="76"/>
      <c r="AB75" s="27"/>
      <c r="AC75" s="27"/>
      <c r="AD75" s="27"/>
      <c r="AE75" s="27"/>
      <c r="AF75" s="84"/>
      <c r="AG75" s="84"/>
      <c r="AH75" s="84"/>
      <c r="AI75" s="84"/>
      <c r="AJ75" s="27"/>
      <c r="AK75" s="79"/>
      <c r="AL75" s="24"/>
      <c r="BB75" s="2" t="s">
        <v>71</v>
      </c>
    </row>
    <row r="76" spans="2:54" ht="18.5" customHeight="1" x14ac:dyDescent="0.35">
      <c r="B76" s="29"/>
      <c r="C76" s="233" t="s">
        <v>46</v>
      </c>
      <c r="D76" s="233"/>
      <c r="E76" s="233"/>
      <c r="F76" s="233"/>
      <c r="G76" s="27"/>
      <c r="H76" s="27"/>
      <c r="I76" s="27"/>
      <c r="J76" s="27"/>
      <c r="K76" s="25">
        <v>20</v>
      </c>
      <c r="L76" s="112">
        <v>0</v>
      </c>
      <c r="M76" s="27"/>
      <c r="N76" s="112">
        <v>0</v>
      </c>
      <c r="O76" s="27"/>
      <c r="P76" s="112">
        <v>0</v>
      </c>
      <c r="Q76" s="27"/>
      <c r="R76" s="112">
        <v>0</v>
      </c>
      <c r="S76" s="27"/>
      <c r="T76" s="112">
        <v>0</v>
      </c>
      <c r="U76" s="27"/>
      <c r="V76" s="155">
        <f>T76+R76+P76+N76+L76</f>
        <v>0</v>
      </c>
      <c r="W76" s="144">
        <f>$V76*$K76</f>
        <v>0</v>
      </c>
      <c r="X76" s="146">
        <f>($L76+$N76)*$K76</f>
        <v>0</v>
      </c>
      <c r="Y76" s="146"/>
      <c r="Z76" s="154"/>
      <c r="AA76" s="76"/>
      <c r="AB76" s="27"/>
      <c r="AC76" s="27"/>
      <c r="AD76" s="27"/>
      <c r="AE76" s="27"/>
      <c r="AF76" s="84"/>
      <c r="AG76" s="84"/>
      <c r="AH76" s="84"/>
      <c r="AI76" s="84"/>
      <c r="AJ76" s="27"/>
      <c r="AK76" s="79"/>
      <c r="AL76" s="24"/>
      <c r="BB76" s="2" t="s">
        <v>71</v>
      </c>
    </row>
    <row r="77" spans="2:54" ht="6.5" customHeight="1" x14ac:dyDescent="0.35">
      <c r="B77" s="29"/>
      <c r="C77" s="27"/>
      <c r="D77" s="27"/>
      <c r="E77" s="27"/>
      <c r="F77" s="27"/>
      <c r="G77" s="27"/>
      <c r="H77" s="34"/>
      <c r="I77" s="27"/>
      <c r="J77" s="27"/>
      <c r="K77" s="27"/>
      <c r="L77" s="27"/>
      <c r="M77" s="27"/>
      <c r="N77" s="27"/>
      <c r="O77" s="33"/>
      <c r="P77" s="33"/>
      <c r="Q77" s="33"/>
      <c r="R77" s="33"/>
      <c r="S77" s="33"/>
      <c r="T77" s="33"/>
      <c r="U77" s="33"/>
      <c r="V77" s="33"/>
      <c r="W77" s="27"/>
      <c r="X77" s="27"/>
      <c r="Y77" s="27"/>
      <c r="Z77" s="154"/>
      <c r="AA77" s="76"/>
      <c r="AB77" s="27"/>
      <c r="AC77" s="27"/>
      <c r="AD77" s="27"/>
      <c r="AE77" s="27"/>
      <c r="AF77" s="84"/>
      <c r="AG77" s="84"/>
      <c r="AH77" s="84"/>
      <c r="AI77" s="84"/>
      <c r="AJ77" s="27"/>
      <c r="AK77" s="79"/>
      <c r="AL77" s="24"/>
      <c r="BB77" s="2" t="s">
        <v>71</v>
      </c>
    </row>
    <row r="78" spans="2:54" ht="19.5" customHeight="1" x14ac:dyDescent="0.35">
      <c r="B78" s="29"/>
      <c r="C78" s="223" t="s">
        <v>45</v>
      </c>
      <c r="D78" s="223"/>
      <c r="E78" s="223"/>
      <c r="F78" s="223"/>
      <c r="G78" s="223"/>
      <c r="H78" s="223"/>
      <c r="I78" s="223"/>
      <c r="J78" s="32"/>
      <c r="K78" s="32"/>
      <c r="L78" s="31"/>
      <c r="M78" s="31"/>
      <c r="N78" s="224"/>
      <c r="O78" s="224"/>
      <c r="P78" s="140"/>
      <c r="Q78" s="140"/>
      <c r="R78" s="140"/>
      <c r="S78" s="140"/>
      <c r="T78" s="140"/>
      <c r="U78" s="140"/>
      <c r="V78" s="140"/>
      <c r="W78" s="27"/>
      <c r="X78" s="27"/>
      <c r="Y78" s="27"/>
      <c r="Z78" s="154"/>
      <c r="AA78" s="76"/>
      <c r="AB78" s="27"/>
      <c r="AC78" s="27"/>
      <c r="AD78" s="27"/>
      <c r="AE78" s="27"/>
      <c r="AF78" s="84"/>
      <c r="AG78" s="84"/>
      <c r="AH78" s="84"/>
      <c r="AI78" s="84"/>
      <c r="AJ78" s="27"/>
      <c r="AK78" s="79"/>
      <c r="AL78" s="24"/>
      <c r="BB78" s="2" t="s">
        <v>71</v>
      </c>
    </row>
    <row r="79" spans="2:54" ht="6.5" customHeight="1" x14ac:dyDescent="0.35">
      <c r="B79" s="29"/>
      <c r="C79" s="27"/>
      <c r="D79" s="27"/>
      <c r="E79" s="27"/>
      <c r="F79" s="27"/>
      <c r="G79" s="27"/>
      <c r="H79" s="34"/>
      <c r="I79" s="27"/>
      <c r="J79" s="27"/>
      <c r="K79" s="27"/>
      <c r="L79" s="27"/>
      <c r="M79" s="27"/>
      <c r="N79" s="27"/>
      <c r="O79" s="33"/>
      <c r="P79" s="33"/>
      <c r="Q79" s="33"/>
      <c r="R79" s="33"/>
      <c r="S79" s="33"/>
      <c r="T79" s="33"/>
      <c r="U79" s="33"/>
      <c r="V79" s="33"/>
      <c r="W79" s="27"/>
      <c r="X79" s="27"/>
      <c r="Y79" s="27"/>
      <c r="Z79" s="154"/>
      <c r="AA79" s="76"/>
      <c r="AB79" s="27"/>
      <c r="AC79" s="27"/>
      <c r="AD79" s="27"/>
      <c r="AE79" s="27"/>
      <c r="AF79" s="84"/>
      <c r="AG79" s="84"/>
      <c r="AH79" s="84"/>
      <c r="AI79" s="84"/>
      <c r="AJ79" s="27"/>
      <c r="AK79" s="79"/>
      <c r="AL79" s="24"/>
      <c r="BB79" s="2" t="s">
        <v>71</v>
      </c>
    </row>
    <row r="80" spans="2:54" ht="19.5" customHeight="1" x14ac:dyDescent="0.35">
      <c r="B80" s="29"/>
      <c r="C80" s="233" t="s">
        <v>44</v>
      </c>
      <c r="D80" s="233"/>
      <c r="E80" s="233"/>
      <c r="F80" s="233"/>
      <c r="G80" s="27"/>
      <c r="H80" s="27"/>
      <c r="I80" s="27"/>
      <c r="J80" s="27"/>
      <c r="K80" s="25">
        <v>30</v>
      </c>
      <c r="L80" s="234">
        <v>0</v>
      </c>
      <c r="M80" s="235"/>
      <c r="N80" s="236"/>
      <c r="O80" s="27"/>
      <c r="P80" s="27"/>
      <c r="Q80" s="27"/>
      <c r="R80" s="27"/>
      <c r="S80" s="27"/>
      <c r="T80" s="27"/>
      <c r="U80" s="27"/>
      <c r="V80" s="27"/>
      <c r="W80" s="27"/>
      <c r="X80" s="27"/>
      <c r="Y80" s="27"/>
      <c r="Z80" s="154"/>
      <c r="AA80" s="76"/>
      <c r="AB80" s="27"/>
      <c r="AC80" s="27"/>
      <c r="AD80" s="27"/>
      <c r="AE80" s="27"/>
      <c r="AF80" s="84"/>
      <c r="AG80" s="84"/>
      <c r="AH80" s="84"/>
      <c r="AI80" s="84"/>
      <c r="AJ80" s="27"/>
      <c r="AK80" s="79"/>
      <c r="AL80" s="24"/>
      <c r="BB80" s="2" t="s">
        <v>71</v>
      </c>
    </row>
    <row r="81" spans="2:65" ht="6.5" customHeight="1" x14ac:dyDescent="0.35">
      <c r="B81" s="29"/>
      <c r="C81" s="27"/>
      <c r="D81" s="27"/>
      <c r="E81" s="27"/>
      <c r="F81" s="27"/>
      <c r="G81" s="27"/>
      <c r="H81" s="34"/>
      <c r="I81" s="27"/>
      <c r="J81" s="27"/>
      <c r="K81" s="27"/>
      <c r="L81" s="27"/>
      <c r="M81" s="27"/>
      <c r="N81" s="27"/>
      <c r="O81" s="33"/>
      <c r="P81" s="33"/>
      <c r="Q81" s="33"/>
      <c r="R81" s="33"/>
      <c r="S81" s="33"/>
      <c r="T81" s="33"/>
      <c r="U81" s="33"/>
      <c r="V81" s="33"/>
      <c r="W81" s="27"/>
      <c r="X81" s="27"/>
      <c r="Y81" s="27"/>
      <c r="Z81" s="154"/>
      <c r="AA81" s="76"/>
      <c r="AB81" s="27"/>
      <c r="AC81" s="27"/>
      <c r="AD81" s="27"/>
      <c r="AE81" s="27"/>
      <c r="AF81" s="84"/>
      <c r="AG81" s="84"/>
      <c r="AH81" s="84"/>
      <c r="AI81" s="84"/>
      <c r="AJ81" s="27"/>
      <c r="AK81" s="79"/>
      <c r="AL81" s="24"/>
      <c r="BB81" s="2" t="s">
        <v>71</v>
      </c>
    </row>
    <row r="82" spans="2:65" ht="19.5" customHeight="1" x14ac:dyDescent="0.35">
      <c r="B82" s="29"/>
      <c r="C82" s="223" t="s">
        <v>143</v>
      </c>
      <c r="D82" s="223"/>
      <c r="E82" s="223"/>
      <c r="F82" s="223"/>
      <c r="G82" s="223"/>
      <c r="H82" s="223"/>
      <c r="I82" s="223"/>
      <c r="J82" s="32"/>
      <c r="K82" s="32"/>
      <c r="L82" s="31"/>
      <c r="M82" s="31"/>
      <c r="N82" s="224"/>
      <c r="O82" s="224"/>
      <c r="P82" s="140"/>
      <c r="Q82" s="140"/>
      <c r="R82" s="140"/>
      <c r="S82" s="140"/>
      <c r="T82" s="140"/>
      <c r="U82" s="140"/>
      <c r="V82" s="140"/>
      <c r="W82" s="27"/>
      <c r="X82" s="27"/>
      <c r="Y82" s="27"/>
      <c r="Z82" s="154"/>
      <c r="AA82" s="76"/>
      <c r="AB82" s="27"/>
      <c r="AC82" s="27"/>
      <c r="AD82" s="27"/>
      <c r="AE82" s="27"/>
      <c r="AF82" s="84"/>
      <c r="AG82" s="84"/>
      <c r="AH82" s="84"/>
      <c r="AI82" s="84"/>
      <c r="AJ82" s="27"/>
      <c r="AK82" s="79"/>
      <c r="AL82" s="24"/>
      <c r="BB82" s="2" t="s">
        <v>71</v>
      </c>
    </row>
    <row r="83" spans="2:65" ht="6.5" customHeight="1" x14ac:dyDescent="0.35">
      <c r="B83" s="29"/>
      <c r="C83" s="27"/>
      <c r="D83" s="27"/>
      <c r="E83" s="27"/>
      <c r="F83" s="27"/>
      <c r="G83" s="27"/>
      <c r="H83" s="34"/>
      <c r="I83" s="27"/>
      <c r="J83" s="27"/>
      <c r="K83" s="27"/>
      <c r="L83" s="27"/>
      <c r="M83" s="27"/>
      <c r="N83" s="27"/>
      <c r="O83" s="33"/>
      <c r="P83" s="33"/>
      <c r="Q83" s="33"/>
      <c r="R83" s="33"/>
      <c r="S83" s="33"/>
      <c r="T83" s="33"/>
      <c r="U83" s="33"/>
      <c r="V83" s="33"/>
      <c r="W83" s="27"/>
      <c r="X83" s="27"/>
      <c r="Y83" s="27"/>
      <c r="Z83" s="154"/>
      <c r="AA83" s="76"/>
      <c r="AB83" s="27"/>
      <c r="AC83" s="27"/>
      <c r="AD83" s="27"/>
      <c r="AE83" s="27"/>
      <c r="AF83" s="84"/>
      <c r="AG83" s="84"/>
      <c r="AH83" s="84"/>
      <c r="AI83" s="84"/>
      <c r="AJ83" s="27"/>
      <c r="AK83" s="79"/>
      <c r="AL83" s="24"/>
      <c r="BB83" s="2" t="s">
        <v>71</v>
      </c>
    </row>
    <row r="84" spans="2:65" ht="19.5" customHeight="1" x14ac:dyDescent="0.35">
      <c r="B84" s="29"/>
      <c r="C84" s="28" t="s">
        <v>87</v>
      </c>
      <c r="D84" s="28"/>
      <c r="E84" s="28"/>
      <c r="F84" s="28"/>
      <c r="G84" s="28"/>
      <c r="H84" s="28"/>
      <c r="I84" s="28"/>
      <c r="J84" s="28"/>
      <c r="K84" s="77"/>
      <c r="L84" s="225">
        <v>0</v>
      </c>
      <c r="M84" s="226"/>
      <c r="N84" s="227"/>
      <c r="O84" s="27"/>
      <c r="P84" s="27"/>
      <c r="Q84" s="27"/>
      <c r="R84" s="27"/>
      <c r="S84" s="27"/>
      <c r="T84" s="27"/>
      <c r="U84" s="27"/>
      <c r="V84" s="27"/>
      <c r="W84" s="27"/>
      <c r="X84" s="27"/>
      <c r="Y84" s="27"/>
      <c r="Z84" s="154"/>
      <c r="AA84" s="76"/>
      <c r="AB84" s="27"/>
      <c r="AC84" s="27"/>
      <c r="AD84" s="27"/>
      <c r="AE84" s="27"/>
      <c r="AF84" s="84"/>
      <c r="AG84" s="84"/>
      <c r="AH84" s="84"/>
      <c r="AI84" s="84"/>
      <c r="AJ84" s="27"/>
      <c r="AK84" s="79"/>
      <c r="AL84" s="24"/>
      <c r="BB84" s="2" t="s">
        <v>71</v>
      </c>
    </row>
    <row r="85" spans="2:65" ht="6.5" customHeight="1" x14ac:dyDescent="0.35">
      <c r="B85" s="29"/>
      <c r="C85" s="27"/>
      <c r="D85" s="27"/>
      <c r="E85" s="27"/>
      <c r="F85" s="27"/>
      <c r="G85" s="27"/>
      <c r="H85" s="34"/>
      <c r="I85" s="27"/>
      <c r="J85" s="27"/>
      <c r="K85" s="27"/>
      <c r="L85" s="27"/>
      <c r="M85" s="27"/>
      <c r="N85" s="27"/>
      <c r="O85" s="33"/>
      <c r="P85" s="33"/>
      <c r="Q85" s="33"/>
      <c r="R85" s="33"/>
      <c r="S85" s="33"/>
      <c r="T85" s="33"/>
      <c r="U85" s="33"/>
      <c r="V85" s="33"/>
      <c r="W85" s="27"/>
      <c r="X85" s="27"/>
      <c r="Y85" s="27"/>
      <c r="Z85" s="154"/>
      <c r="AA85" s="76"/>
      <c r="AB85" s="27"/>
      <c r="AC85" s="27"/>
      <c r="AD85" s="27"/>
      <c r="AE85" s="27"/>
      <c r="AF85" s="84"/>
      <c r="AG85" s="84"/>
      <c r="AH85" s="84"/>
      <c r="AI85" s="84"/>
      <c r="AJ85" s="27"/>
      <c r="AK85" s="79"/>
      <c r="AL85" s="24"/>
      <c r="BB85" s="2" t="s">
        <v>71</v>
      </c>
    </row>
    <row r="86" spans="2:65" ht="19.5" customHeight="1" x14ac:dyDescent="0.35">
      <c r="B86" s="29"/>
      <c r="C86" s="223" t="s">
        <v>358</v>
      </c>
      <c r="D86" s="223"/>
      <c r="E86" s="223"/>
      <c r="F86" s="223"/>
      <c r="G86" s="223"/>
      <c r="H86" s="223"/>
      <c r="I86" s="223"/>
      <c r="J86" s="32"/>
      <c r="K86" s="32"/>
      <c r="L86" s="31"/>
      <c r="M86" s="31"/>
      <c r="N86" s="224"/>
      <c r="O86" s="224"/>
      <c r="P86" s="140"/>
      <c r="Q86" s="140"/>
      <c r="R86" s="140"/>
      <c r="S86" s="140"/>
      <c r="T86" s="140"/>
      <c r="U86" s="140"/>
      <c r="V86" s="140"/>
      <c r="W86" s="27"/>
      <c r="X86" s="27"/>
      <c r="Y86" s="27"/>
      <c r="Z86" s="154"/>
      <c r="AA86" s="76"/>
      <c r="AB86" s="27"/>
      <c r="AC86" s="27"/>
      <c r="AD86" s="27"/>
      <c r="AE86" s="27"/>
      <c r="AF86" s="84"/>
      <c r="AG86" s="84"/>
      <c r="AH86" s="84"/>
      <c r="AI86" s="84"/>
      <c r="AJ86" s="27"/>
      <c r="AK86" s="79"/>
      <c r="AL86" s="24"/>
      <c r="BB86" s="2" t="s">
        <v>71</v>
      </c>
    </row>
    <row r="87" spans="2:65" ht="6.5" customHeight="1" x14ac:dyDescent="0.35">
      <c r="B87" s="29"/>
      <c r="C87" s="27"/>
      <c r="D87" s="27"/>
      <c r="E87" s="27"/>
      <c r="F87" s="27"/>
      <c r="G87" s="27"/>
      <c r="H87" s="34"/>
      <c r="I87" s="27"/>
      <c r="J87" s="27"/>
      <c r="K87" s="27"/>
      <c r="L87" s="27"/>
      <c r="M87" s="27"/>
      <c r="N87" s="27"/>
      <c r="O87" s="33"/>
      <c r="P87" s="33"/>
      <c r="Q87" s="33"/>
      <c r="R87" s="33"/>
      <c r="S87" s="33"/>
      <c r="T87" s="33"/>
      <c r="U87" s="33"/>
      <c r="V87" s="33"/>
      <c r="W87" s="27"/>
      <c r="X87" s="27"/>
      <c r="Y87" s="27"/>
      <c r="Z87" s="154"/>
      <c r="AA87" s="76"/>
      <c r="AB87" s="27"/>
      <c r="AC87" s="27"/>
      <c r="AD87" s="27"/>
      <c r="AE87" s="27"/>
      <c r="AF87" s="84"/>
      <c r="AG87" s="84"/>
      <c r="AH87" s="84"/>
      <c r="AI87" s="84"/>
      <c r="AJ87" s="27"/>
      <c r="AK87" s="79"/>
      <c r="AL87" s="24"/>
      <c r="BB87" s="2" t="s">
        <v>71</v>
      </c>
    </row>
    <row r="88" spans="2:65" ht="19.5" customHeight="1" x14ac:dyDescent="0.35">
      <c r="B88" s="29"/>
      <c r="C88" s="28" t="s">
        <v>359</v>
      </c>
      <c r="D88" s="28"/>
      <c r="E88" s="28"/>
      <c r="F88" s="28"/>
      <c r="G88" s="28"/>
      <c r="H88" s="28"/>
      <c r="I88" s="28"/>
      <c r="J88" s="28"/>
      <c r="K88" s="77"/>
      <c r="L88" s="225">
        <v>0</v>
      </c>
      <c r="M88" s="226"/>
      <c r="N88" s="227"/>
      <c r="O88" s="27"/>
      <c r="P88" s="27"/>
      <c r="Q88" s="27"/>
      <c r="R88" s="27"/>
      <c r="S88" s="27"/>
      <c r="T88" s="27"/>
      <c r="U88" s="27"/>
      <c r="V88" s="27"/>
      <c r="W88" s="27"/>
      <c r="X88" s="27"/>
      <c r="Y88" s="27"/>
      <c r="Z88" s="154"/>
      <c r="AA88" s="76"/>
      <c r="AB88" s="27"/>
      <c r="AC88" s="27"/>
      <c r="AD88" s="27"/>
      <c r="AE88" s="27"/>
      <c r="AF88" s="84"/>
      <c r="AG88" s="84"/>
      <c r="AH88" s="84"/>
      <c r="AI88" s="84"/>
      <c r="AJ88" s="27"/>
      <c r="AK88" s="79"/>
      <c r="AL88" s="24"/>
      <c r="BB88" s="2" t="s">
        <v>71</v>
      </c>
    </row>
    <row r="89" spans="2:65" ht="7.5" customHeight="1" thickBot="1" x14ac:dyDescent="0.4">
      <c r="B89" s="23"/>
      <c r="C89" s="21"/>
      <c r="D89" s="21"/>
      <c r="E89" s="21"/>
      <c r="F89" s="21"/>
      <c r="G89" s="21"/>
      <c r="H89" s="22"/>
      <c r="I89" s="21"/>
      <c r="J89" s="21"/>
      <c r="K89" s="21"/>
      <c r="L89" s="21"/>
      <c r="M89" s="21"/>
      <c r="N89" s="21"/>
      <c r="O89" s="21"/>
      <c r="P89" s="21"/>
      <c r="Q89" s="21"/>
      <c r="R89" s="21"/>
      <c r="S89" s="21"/>
      <c r="T89" s="21"/>
      <c r="U89" s="21"/>
      <c r="V89" s="21"/>
      <c r="W89" s="21"/>
      <c r="X89" s="21"/>
      <c r="Y89" s="21"/>
      <c r="Z89" s="21"/>
      <c r="AA89" s="21"/>
      <c r="AB89" s="21"/>
      <c r="AC89" s="21"/>
      <c r="AD89" s="21"/>
      <c r="AE89" s="21"/>
      <c r="AF89" s="85"/>
      <c r="AG89" s="85"/>
      <c r="AH89" s="85"/>
      <c r="AI89" s="85"/>
      <c r="AJ89" s="21"/>
      <c r="AK89" s="80"/>
      <c r="AL89" s="20"/>
      <c r="BB89" s="2" t="s">
        <v>71</v>
      </c>
    </row>
    <row r="90" spans="2:65" ht="19.5" customHeight="1" thickTop="1" x14ac:dyDescent="0.35">
      <c r="H90" s="8"/>
      <c r="BB90" s="2" t="s">
        <v>71</v>
      </c>
    </row>
    <row r="91" spans="2:65" ht="19.5" customHeight="1" x14ac:dyDescent="0.35">
      <c r="BB91" s="2" t="s">
        <v>71</v>
      </c>
    </row>
    <row r="92" spans="2:65" ht="19.5" customHeight="1" x14ac:dyDescent="0.35">
      <c r="BB92" s="2" t="s">
        <v>71</v>
      </c>
    </row>
    <row r="93" spans="2:65" ht="19.5" customHeight="1" x14ac:dyDescent="0.35">
      <c r="BB93" s="2" t="s">
        <v>71</v>
      </c>
    </row>
    <row r="94" spans="2:65" ht="19.5" customHeight="1" x14ac:dyDescent="0.35">
      <c r="BB94" s="2" t="s">
        <v>71</v>
      </c>
    </row>
    <row r="95" spans="2:65" ht="19.5" customHeight="1" x14ac:dyDescent="0.35">
      <c r="BB95" s="2" t="s">
        <v>71</v>
      </c>
    </row>
    <row r="96" spans="2:65" ht="19.5" customHeight="1" x14ac:dyDescent="0.35">
      <c r="BB96" s="104" t="s">
        <v>71</v>
      </c>
      <c r="BC96" s="104"/>
      <c r="BD96" s="104"/>
      <c r="BE96" s="105"/>
      <c r="BF96" s="104"/>
      <c r="BG96" s="105"/>
      <c r="BH96" s="104"/>
      <c r="BI96" s="104"/>
      <c r="BJ96" s="104"/>
      <c r="BK96" s="104"/>
      <c r="BL96" s="104"/>
      <c r="BM96" s="104"/>
    </row>
    <row r="97" spans="54:54" ht="19.5" customHeight="1" x14ac:dyDescent="0.35">
      <c r="BB97" s="2" t="s">
        <v>71</v>
      </c>
    </row>
    <row r="98" spans="54:54" ht="19.5" customHeight="1" x14ac:dyDescent="0.35">
      <c r="BB98" s="2" t="s">
        <v>71</v>
      </c>
    </row>
    <row r="99" spans="54:54" ht="19.5" customHeight="1" x14ac:dyDescent="0.35">
      <c r="BB99" s="2" t="s">
        <v>71</v>
      </c>
    </row>
    <row r="100" spans="54:54" ht="19.5" customHeight="1" x14ac:dyDescent="0.35">
      <c r="BB100" s="2" t="s">
        <v>71</v>
      </c>
    </row>
    <row r="101" spans="54:54" ht="19.5" customHeight="1" x14ac:dyDescent="0.35">
      <c r="BB101" s="2" t="s">
        <v>71</v>
      </c>
    </row>
    <row r="102" spans="54:54" ht="19.5" customHeight="1" x14ac:dyDescent="0.35">
      <c r="BB102" s="2" t="s">
        <v>71</v>
      </c>
    </row>
    <row r="103" spans="54:54" ht="19.5" customHeight="1" x14ac:dyDescent="0.35">
      <c r="BB103" s="2" t="s">
        <v>71</v>
      </c>
    </row>
    <row r="104" spans="54:54" ht="19.5" customHeight="1" x14ac:dyDescent="0.35">
      <c r="BB104" s="2" t="s">
        <v>71</v>
      </c>
    </row>
    <row r="105" spans="54:54" ht="19.5" customHeight="1" x14ac:dyDescent="0.35">
      <c r="BB105" s="2" t="s">
        <v>71</v>
      </c>
    </row>
    <row r="106" spans="54:54" ht="19.5" customHeight="1" x14ac:dyDescent="0.35">
      <c r="BB106" s="2" t="s">
        <v>71</v>
      </c>
    </row>
    <row r="107" spans="54:54" ht="19.5" customHeight="1" x14ac:dyDescent="0.35">
      <c r="BB107" s="2" t="s">
        <v>71</v>
      </c>
    </row>
    <row r="108" spans="54:54" ht="19.5" customHeight="1" x14ac:dyDescent="0.35">
      <c r="BB108" s="2" t="s">
        <v>71</v>
      </c>
    </row>
    <row r="109" spans="54:54" ht="19.5" customHeight="1" x14ac:dyDescent="0.35">
      <c r="BB109" s="2" t="s">
        <v>71</v>
      </c>
    </row>
    <row r="110" spans="54:54" ht="19.5" customHeight="1" x14ac:dyDescent="0.35">
      <c r="BB110" s="2" t="s">
        <v>71</v>
      </c>
    </row>
    <row r="111" spans="54:54" ht="19.5" customHeight="1" x14ac:dyDescent="0.35">
      <c r="BB111" s="2" t="s">
        <v>71</v>
      </c>
    </row>
    <row r="112" spans="54:54" ht="19.5" customHeight="1" x14ac:dyDescent="0.35">
      <c r="BB112" s="2" t="s">
        <v>71</v>
      </c>
    </row>
    <row r="113" spans="54:54" ht="19.5" customHeight="1" x14ac:dyDescent="0.35">
      <c r="BB113" s="2" t="s">
        <v>71</v>
      </c>
    </row>
    <row r="114" spans="54:54" ht="19.5" customHeight="1" x14ac:dyDescent="0.35">
      <c r="BB114" s="2" t="s">
        <v>71</v>
      </c>
    </row>
    <row r="115" spans="54:54" ht="19.5" customHeight="1" x14ac:dyDescent="0.35">
      <c r="BB115" s="2" t="s">
        <v>71</v>
      </c>
    </row>
    <row r="116" spans="54:54" ht="19.5" customHeight="1" x14ac:dyDescent="0.35">
      <c r="BB116" s="2" t="s">
        <v>71</v>
      </c>
    </row>
    <row r="117" spans="54:54" ht="19.5" customHeight="1" x14ac:dyDescent="0.35">
      <c r="BB117" s="2" t="s">
        <v>71</v>
      </c>
    </row>
    <row r="118" spans="54:54" ht="19.5" customHeight="1" x14ac:dyDescent="0.35">
      <c r="BB118" s="2" t="s">
        <v>71</v>
      </c>
    </row>
    <row r="119" spans="54:54" ht="19.5" customHeight="1" x14ac:dyDescent="0.35">
      <c r="BB119" s="2" t="s">
        <v>71</v>
      </c>
    </row>
    <row r="120" spans="54:54" ht="19.5" customHeight="1" x14ac:dyDescent="0.35">
      <c r="BB120" s="2" t="s">
        <v>71</v>
      </c>
    </row>
    <row r="121" spans="54:54" ht="19.5" customHeight="1" x14ac:dyDescent="0.35">
      <c r="BB121" s="2" t="s">
        <v>71</v>
      </c>
    </row>
    <row r="122" spans="54:54" ht="19.5" customHeight="1" x14ac:dyDescent="0.35">
      <c r="BB122" s="2" t="s">
        <v>71</v>
      </c>
    </row>
    <row r="123" spans="54:54" ht="19.5" customHeight="1" x14ac:dyDescent="0.35">
      <c r="BB123" s="2" t="s">
        <v>71</v>
      </c>
    </row>
    <row r="124" spans="54:54" ht="19.5" customHeight="1" x14ac:dyDescent="0.35">
      <c r="BB124" s="2" t="s">
        <v>71</v>
      </c>
    </row>
    <row r="125" spans="54:54" ht="19.5" customHeight="1" x14ac:dyDescent="0.35">
      <c r="BB125" s="2" t="s">
        <v>71</v>
      </c>
    </row>
    <row r="126" spans="54:54" ht="19.5" customHeight="1" x14ac:dyDescent="0.35">
      <c r="BB126" s="2" t="s">
        <v>71</v>
      </c>
    </row>
    <row r="127" spans="54:54" ht="19.5" customHeight="1" x14ac:dyDescent="0.35">
      <c r="BB127" s="2" t="s">
        <v>71</v>
      </c>
    </row>
    <row r="128" spans="54:54" ht="15.5" x14ac:dyDescent="0.35">
      <c r="BB128" s="2" t="s">
        <v>71</v>
      </c>
    </row>
    <row r="129" spans="54:60" ht="15.5" x14ac:dyDescent="0.35">
      <c r="BB129" s="2" t="s">
        <v>71</v>
      </c>
      <c r="BC129" s="135" t="s">
        <v>148</v>
      </c>
      <c r="BD129" s="135" t="s">
        <v>325</v>
      </c>
    </row>
    <row r="130" spans="54:60" ht="15.5" x14ac:dyDescent="0.35">
      <c r="BB130" s="2" t="s">
        <v>71</v>
      </c>
      <c r="BC130" s="135" t="s">
        <v>323</v>
      </c>
      <c r="BD130" s="135" t="s">
        <v>325</v>
      </c>
    </row>
    <row r="131" spans="54:60" ht="15.5" x14ac:dyDescent="0.35">
      <c r="BB131" s="2" t="s">
        <v>71</v>
      </c>
      <c r="BC131" s="135" t="s">
        <v>321</v>
      </c>
      <c r="BD131" s="135" t="s">
        <v>325</v>
      </c>
    </row>
    <row r="132" spans="54:60" ht="15.5" x14ac:dyDescent="0.35">
      <c r="BB132" s="2" t="s">
        <v>71</v>
      </c>
      <c r="BC132" s="135" t="s">
        <v>152</v>
      </c>
      <c r="BD132" s="135" t="s">
        <v>326</v>
      </c>
    </row>
    <row r="133" spans="54:60" ht="15.5" x14ac:dyDescent="0.35">
      <c r="BB133" s="2" t="s">
        <v>71</v>
      </c>
      <c r="BC133" s="135" t="s">
        <v>322</v>
      </c>
      <c r="BD133" s="135" t="s">
        <v>326</v>
      </c>
    </row>
    <row r="134" spans="54:60" ht="15.5" x14ac:dyDescent="0.35">
      <c r="BB134" s="2" t="s">
        <v>71</v>
      </c>
      <c r="BC134" s="135" t="s">
        <v>320</v>
      </c>
      <c r="BD134" s="135" t="s">
        <v>325</v>
      </c>
    </row>
    <row r="135" spans="54:60" ht="15.5" x14ac:dyDescent="0.35">
      <c r="BB135" s="2" t="s">
        <v>71</v>
      </c>
      <c r="BC135" s="135" t="s">
        <v>161</v>
      </c>
      <c r="BD135" s="135" t="s">
        <v>324</v>
      </c>
    </row>
    <row r="136" spans="54:60" ht="15.5" x14ac:dyDescent="0.35">
      <c r="BB136" s="2" t="s">
        <v>71</v>
      </c>
      <c r="BC136" s="135" t="s">
        <v>318</v>
      </c>
      <c r="BD136" s="135" t="s">
        <v>324</v>
      </c>
    </row>
    <row r="137" spans="54:60" ht="15.5" x14ac:dyDescent="0.35">
      <c r="BB137" s="2" t="s">
        <v>71</v>
      </c>
      <c r="BC137" s="135" t="s">
        <v>319</v>
      </c>
      <c r="BD137" s="135" t="s">
        <v>324</v>
      </c>
    </row>
    <row r="138" spans="54:60" ht="19.5" customHeight="1" x14ac:dyDescent="0.35">
      <c r="BB138" s="2" t="s">
        <v>71</v>
      </c>
    </row>
    <row r="139" spans="54:60" ht="19.5" customHeight="1" x14ac:dyDescent="0.35">
      <c r="BB139" s="2" t="s">
        <v>71</v>
      </c>
    </row>
    <row r="140" spans="54:60" ht="19.5" customHeight="1" x14ac:dyDescent="0.35">
      <c r="BB140" s="2" t="s">
        <v>71</v>
      </c>
      <c r="BG140" s="135"/>
      <c r="BH140" s="135"/>
    </row>
    <row r="141" spans="54:60" ht="19.5" customHeight="1" x14ac:dyDescent="0.35">
      <c r="BB141" s="2" t="s">
        <v>71</v>
      </c>
      <c r="BG141" s="135"/>
      <c r="BH141" s="135"/>
    </row>
    <row r="142" spans="54:60" ht="19.5" customHeight="1" x14ac:dyDescent="0.35">
      <c r="BB142" s="2" t="s">
        <v>71</v>
      </c>
      <c r="BG142" s="135"/>
      <c r="BH142" s="135"/>
    </row>
    <row r="143" spans="54:60" ht="15.5" x14ac:dyDescent="0.35">
      <c r="BB143" s="2" t="s">
        <v>71</v>
      </c>
      <c r="BC143" s="133" t="s">
        <v>314</v>
      </c>
      <c r="BD143" s="134" t="str">
        <f>IFERROR(IF($BD$152="FSR NUEVO","Field Sales Installer (NFS)",VLOOKUP($BD$152,Base_Calculadora!$D:$I,5,0)),"")</f>
        <v>Field Sales Installer (NFS)</v>
      </c>
      <c r="BG143" s="135"/>
      <c r="BH143" s="135"/>
    </row>
    <row r="144" spans="54:60" ht="5" customHeight="1" x14ac:dyDescent="0.35">
      <c r="BB144" s="2" t="s">
        <v>71</v>
      </c>
      <c r="BG144" s="135"/>
      <c r="BH144" s="135"/>
    </row>
    <row r="145" spans="54:68" ht="15.5" x14ac:dyDescent="0.35">
      <c r="BB145" s="2" t="s">
        <v>71</v>
      </c>
      <c r="BC145" s="133" t="s">
        <v>315</v>
      </c>
      <c r="BD145" s="134" t="str">
        <f>$V$7</f>
        <v>NO</v>
      </c>
      <c r="BG145" s="135"/>
      <c r="BH145" s="135"/>
    </row>
    <row r="146" spans="54:68" ht="5" customHeight="1" x14ac:dyDescent="0.35">
      <c r="BB146" s="2" t="s">
        <v>71</v>
      </c>
      <c r="BG146" s="135"/>
      <c r="BH146" s="135"/>
    </row>
    <row r="147" spans="54:68" ht="15.5" x14ac:dyDescent="0.35">
      <c r="BB147" s="2" t="s">
        <v>71</v>
      </c>
      <c r="BC147" s="133" t="s">
        <v>316</v>
      </c>
      <c r="BD147" s="134" t="str">
        <f>IF(AND($BD$143="Field Sales Installer (NFS)",$BD$145="SI"),"Field Sales Installer",$BD$143)</f>
        <v>Field Sales Installer (NFS)</v>
      </c>
      <c r="BG147" s="135"/>
      <c r="BH147" s="135"/>
    </row>
    <row r="148" spans="54:68" ht="5" customHeight="1" x14ac:dyDescent="0.35">
      <c r="BB148" s="2" t="s">
        <v>71</v>
      </c>
      <c r="BG148" s="135"/>
      <c r="BH148" s="135"/>
    </row>
    <row r="149" spans="54:68" ht="5" customHeight="1" x14ac:dyDescent="0.35">
      <c r="BB149" s="2" t="s">
        <v>71</v>
      </c>
    </row>
    <row r="150" spans="54:68" ht="15.5" x14ac:dyDescent="0.35">
      <c r="BB150" s="2" t="s">
        <v>71</v>
      </c>
      <c r="BC150" s="133" t="s">
        <v>317</v>
      </c>
      <c r="BD150" s="134" t="str">
        <f>IFERROR(VLOOKUP($BD$153,$BC$129:$BD$137,2,0),"FS")</f>
        <v>NFS</v>
      </c>
    </row>
    <row r="151" spans="54:68" ht="19.5" customHeight="1" thickBot="1" x14ac:dyDescent="0.4">
      <c r="BB151" s="2" t="s">
        <v>71</v>
      </c>
    </row>
    <row r="152" spans="54:68" ht="19.5" customHeight="1" x14ac:dyDescent="0.35">
      <c r="BC152" s="59" t="s">
        <v>8</v>
      </c>
      <c r="BD152" s="60" t="str">
        <f>IF($C$5="","FSR NUEVO",$C$5)</f>
        <v>FSR NUEVO</v>
      </c>
      <c r="BE152" s="61"/>
      <c r="BG152" s="8" t="s">
        <v>77</v>
      </c>
    </row>
    <row r="153" spans="54:68" ht="19.5" customHeight="1" x14ac:dyDescent="0.35">
      <c r="BC153" s="62" t="s">
        <v>6</v>
      </c>
      <c r="BD153" s="88" t="str">
        <f>$BD$147</f>
        <v>Field Sales Installer (NFS)</v>
      </c>
      <c r="BE153" s="64"/>
      <c r="BG153" s="72">
        <v>1</v>
      </c>
    </row>
    <row r="154" spans="54:68" ht="19.5" customHeight="1" x14ac:dyDescent="0.35">
      <c r="BC154" s="62" t="s">
        <v>7</v>
      </c>
      <c r="BD154" s="63" t="str">
        <f>IFERROR(IF($BD$152="FSR NUEVO","M1",VLOOKUP($BD$152,Base_Calculadora!$D:$I,6,0)),"")</f>
        <v>M1</v>
      </c>
      <c r="BE154" s="64" t="str">
        <f>IFERROR(VLOOKUP($BD$154,ValoresBonus!$E$18:$E$23,1,0),"No aplica")</f>
        <v>M1</v>
      </c>
      <c r="BG154" s="2"/>
    </row>
    <row r="155" spans="54:68" ht="19.5" customHeight="1" x14ac:dyDescent="0.35">
      <c r="BC155" s="62" t="s">
        <v>85</v>
      </c>
      <c r="BD155" s="63">
        <f>$AB$16</f>
        <v>0</v>
      </c>
      <c r="BE155" s="64"/>
      <c r="BF155" s="162"/>
      <c r="BG155" s="163">
        <f>$BD$155+$BG$153</f>
        <v>1</v>
      </c>
      <c r="BI155" s="148" t="s">
        <v>85</v>
      </c>
      <c r="BJ155" s="149">
        <f>$X$12+$X$14+$X$16+$X$18+$X$20+$X$22+$X$26+$X$28+$X$30+$X$32+$X$34+$X$36</f>
        <v>0</v>
      </c>
      <c r="BK155" s="150"/>
    </row>
    <row r="156" spans="54:68" ht="19.5" customHeight="1" x14ac:dyDescent="0.35">
      <c r="BC156" s="62" t="s">
        <v>86</v>
      </c>
      <c r="BD156" s="63">
        <f>$V$12+$V$14+$V$16+$V$18+$V$20+$V$22</f>
        <v>0</v>
      </c>
      <c r="BE156" s="64"/>
      <c r="BF156" s="162"/>
      <c r="BG156" s="163">
        <f>$BD$156+$BG$153</f>
        <v>1</v>
      </c>
      <c r="BI156" s="148" t="s">
        <v>86</v>
      </c>
      <c r="BJ156" s="149">
        <f>$X$12+$X$14+$X$16+$X$18+$X$20+$X$22</f>
        <v>0</v>
      </c>
      <c r="BK156" s="150"/>
    </row>
    <row r="157" spans="54:68" ht="19.5" customHeight="1" x14ac:dyDescent="0.35">
      <c r="BC157" s="65" t="s">
        <v>88</v>
      </c>
      <c r="BD157" s="63">
        <f>IFERROR(IF($BD$152="FSR NUEVO",0,VLOOKUP($BD$152,Base_Calculadora!$D:$L,8,0)),0)</f>
        <v>0</v>
      </c>
      <c r="BE157" s="64"/>
      <c r="BG157" s="2"/>
    </row>
    <row r="158" spans="54:68" ht="19.5" customHeight="1" x14ac:dyDescent="0.35">
      <c r="BC158" s="66" t="s">
        <v>14</v>
      </c>
      <c r="BD158" s="63">
        <f>IFERROR(IF($BD$152="FSR NUEVO",0,VLOOKUP($BD$152,Base_Calculadora!$D:$L,9,0)),0)</f>
        <v>0</v>
      </c>
      <c r="BE158" s="64"/>
      <c r="BG158" s="2"/>
    </row>
    <row r="159" spans="54:68" ht="19.5" customHeight="1" x14ac:dyDescent="0.35">
      <c r="BC159" s="67" t="s">
        <v>42</v>
      </c>
      <c r="BD159" s="68" t="str">
        <f>VLOOKUP(Inicio!$C$10,ValoresBonus!$D$3:$F$14,3,0)</f>
        <v>2025-11</v>
      </c>
      <c r="BE159" s="64"/>
      <c r="BG159" s="2"/>
    </row>
    <row r="160" spans="54:68" ht="19.5" customHeight="1" thickBot="1" x14ac:dyDescent="0.4">
      <c r="BC160" s="69" t="s">
        <v>41</v>
      </c>
      <c r="BD160" s="70" t="str">
        <f>VLOOKUP(Inicio!$C$10,ValoresBonus!$D$3:$E$14,2,0)</f>
        <v>2025-12</v>
      </c>
      <c r="BE160" s="71"/>
      <c r="BG160" s="2"/>
      <c r="BI160" s="205" t="s">
        <v>360</v>
      </c>
      <c r="BJ160" s="205"/>
      <c r="BK160" s="205"/>
      <c r="BL160" s="147"/>
      <c r="BM160" s="147"/>
      <c r="BN160" s="147"/>
      <c r="BO160" s="147"/>
      <c r="BP160" s="147"/>
    </row>
    <row r="162" spans="55:69" ht="19.5" customHeight="1" x14ac:dyDescent="0.35">
      <c r="BC162" s="231" t="s">
        <v>40</v>
      </c>
      <c r="BD162" s="231"/>
      <c r="BE162" s="13"/>
      <c r="BG162" s="13"/>
      <c r="BI162" s="231" t="s">
        <v>40</v>
      </c>
      <c r="BJ162" s="231"/>
      <c r="BK162" s="13"/>
      <c r="BM162" s="178" t="s">
        <v>361</v>
      </c>
      <c r="BN162" s="178"/>
      <c r="BO162" s="179">
        <f>$Y$12+$Y$14+$Y$16+$Y$18+$Y$20+$Y$22+$Y$26+$Y$28+$Y$30+$Y$32+$Y$34+$Y$36</f>
        <v>0</v>
      </c>
      <c r="BP162" s="276" t="s">
        <v>425</v>
      </c>
      <c r="BQ162" s="277"/>
    </row>
    <row r="163" spans="55:69" ht="19.5" customHeight="1" x14ac:dyDescent="0.35">
      <c r="BC163" s="232" t="s">
        <v>9</v>
      </c>
      <c r="BD163" s="19" t="s">
        <v>34</v>
      </c>
      <c r="BE163" s="18">
        <f>_xlfn.XLOOKUP($BD$159,ValoresBonus!$F$2:$F$14,ValoresBonus!$H$2:$H$14,0,0)</f>
        <v>5</v>
      </c>
      <c r="BG163" s="18">
        <f>_xlfn.XLOOKUP($BD$159,ValoresBonus!$F$2:$F$14,ValoresBonus!$H$2:$H$14,0,0)</f>
        <v>5</v>
      </c>
      <c r="BI163" s="232" t="s">
        <v>9</v>
      </c>
      <c r="BJ163" s="19" t="s">
        <v>34</v>
      </c>
      <c r="BK163" s="18">
        <f>_xlfn.XLOOKUP($BD$159,ValoresBonus!$F$2:$F$14,ValoresBonus!$H$2:$H$14,0,0)</f>
        <v>5</v>
      </c>
      <c r="BM163" s="178" t="s">
        <v>362</v>
      </c>
      <c r="BN163" s="178"/>
      <c r="BO163" s="179">
        <f>$X$46+$X$48+$X$50+$X$52+$X$54+$X$56+$X$58+$X$60+$X$62+$X$64+$X$66+$X$68+$X$70+$X$72+$X$74+$X$76</f>
        <v>0</v>
      </c>
      <c r="BP163" s="276" t="s">
        <v>425</v>
      </c>
      <c r="BQ163" s="277"/>
    </row>
    <row r="164" spans="55:69" ht="19.5" customHeight="1" x14ac:dyDescent="0.35">
      <c r="BC164" s="232"/>
      <c r="BD164" s="19" t="s">
        <v>38</v>
      </c>
      <c r="BE164" s="18">
        <f>_xlfn.XLOOKUP($BD$159,ValoresBonus!$F$2:$F$14,ValoresBonus!$J$2:$J$14,0,0)</f>
        <v>8</v>
      </c>
      <c r="BG164" s="18">
        <f>_xlfn.XLOOKUP($BD$159,ValoresBonus!$F$2:$F$14,ValoresBonus!$J$2:$J$14,0,0)</f>
        <v>8</v>
      </c>
      <c r="BI164" s="232"/>
      <c r="BJ164" s="19" t="s">
        <v>38</v>
      </c>
      <c r="BK164" s="18">
        <f>_xlfn.XLOOKUP($BD$159,ValoresBonus!$F$2:$F$14,ValoresBonus!$J$2:$J$14,0,0)</f>
        <v>8</v>
      </c>
      <c r="BM164" s="178" t="s">
        <v>363</v>
      </c>
      <c r="BN164" s="178"/>
      <c r="BO164" s="179">
        <f>($X$40*$K$40)+($X$42*$K$42)</f>
        <v>0</v>
      </c>
      <c r="BP164" s="276" t="s">
        <v>425</v>
      </c>
      <c r="BQ164" s="277"/>
    </row>
    <row r="165" spans="55:69" ht="19.5" customHeight="1" x14ac:dyDescent="0.35">
      <c r="BC165" s="232"/>
      <c r="BD165" s="19" t="s">
        <v>37</v>
      </c>
      <c r="BE165" s="17">
        <f>$BD$157</f>
        <v>0</v>
      </c>
      <c r="BG165" s="17">
        <f>$BD$157</f>
        <v>0</v>
      </c>
      <c r="BI165" s="232"/>
      <c r="BJ165" s="19" t="s">
        <v>37</v>
      </c>
      <c r="BK165" s="17">
        <f>$BD$157</f>
        <v>0</v>
      </c>
      <c r="BM165" s="151" t="s">
        <v>364</v>
      </c>
      <c r="BN165" s="151"/>
      <c r="BO165" s="152"/>
      <c r="BP165" s="2" t="s">
        <v>313</v>
      </c>
    </row>
    <row r="166" spans="55:69" ht="19.5" customHeight="1" x14ac:dyDescent="0.35">
      <c r="BC166" s="232"/>
      <c r="BD166" s="15" t="s">
        <v>18</v>
      </c>
      <c r="BE166" s="17" t="str">
        <f>IF($BE$165&lt;$BE$164,"No","Si")</f>
        <v>No</v>
      </c>
      <c r="BG166" s="17" t="str">
        <f>IF($BG$165&lt;$BG$164,"No","Si")</f>
        <v>No</v>
      </c>
      <c r="BI166" s="232"/>
      <c r="BJ166" s="15" t="s">
        <v>18</v>
      </c>
      <c r="BK166" s="17" t="str">
        <f>IF($BK$165&lt;$BK$164,"No","Si")</f>
        <v>No</v>
      </c>
      <c r="BM166" s="151" t="s">
        <v>365</v>
      </c>
      <c r="BN166" s="151"/>
      <c r="BO166" s="152"/>
      <c r="BP166" s="2" t="s">
        <v>313</v>
      </c>
    </row>
    <row r="167" spans="55:69" ht="19.5" customHeight="1" x14ac:dyDescent="0.35">
      <c r="BC167" s="232"/>
      <c r="BD167" s="15" t="s">
        <v>36</v>
      </c>
      <c r="BE167" s="17">
        <f>IF($BE$166="No",$BE$164-$BE$165,"")</f>
        <v>8</v>
      </c>
      <c r="BG167" s="17">
        <f>IF($BG$166="No",$BG$164-$BG$165,"")</f>
        <v>8</v>
      </c>
      <c r="BI167" s="232"/>
      <c r="BJ167" s="15" t="s">
        <v>36</v>
      </c>
      <c r="BK167" s="17">
        <f>IF($BK$166="No",$BK$164-$BK$165,"")</f>
        <v>8</v>
      </c>
      <c r="BM167" s="151" t="s">
        <v>366</v>
      </c>
      <c r="BN167" s="151"/>
      <c r="BO167" s="152"/>
      <c r="BP167" s="2" t="s">
        <v>313</v>
      </c>
    </row>
    <row r="168" spans="55:69" ht="19.5" customHeight="1" x14ac:dyDescent="0.35">
      <c r="BC168" s="203" t="s">
        <v>39</v>
      </c>
      <c r="BD168" s="50" t="s">
        <v>34</v>
      </c>
      <c r="BE168" s="51">
        <f>_xlfn.XLOOKUP($BD$160,ValoresBonus!$E$2:$E$14,ValoresBonus!$G$2:$G$14,0,0)</f>
        <v>4</v>
      </c>
      <c r="BG168" s="51">
        <f>_xlfn.XLOOKUP($BD$160,ValoresBonus!$E$2:$E$14,ValoresBonus!$G$2:$G$14,0,0)</f>
        <v>4</v>
      </c>
      <c r="BI168" s="203" t="s">
        <v>39</v>
      </c>
      <c r="BJ168" s="50" t="s">
        <v>34</v>
      </c>
      <c r="BK168" s="51">
        <f>_xlfn.XLOOKUP($BD$160,ValoresBonus!$E$2:$E$14,ValoresBonus!$G$2:$G$14,0,0)</f>
        <v>4</v>
      </c>
      <c r="BM168" s="151" t="s">
        <v>367</v>
      </c>
      <c r="BN168" s="151"/>
      <c r="BO168" s="152"/>
      <c r="BP168" s="2" t="s">
        <v>313</v>
      </c>
    </row>
    <row r="169" spans="55:69" ht="19.5" customHeight="1" x14ac:dyDescent="0.35">
      <c r="BC169" s="203"/>
      <c r="BD169" s="50" t="s">
        <v>38</v>
      </c>
      <c r="BE169" s="51">
        <f>_xlfn.XLOOKUP($BD$160,ValoresBonus!$E$2:$E$14,ValoresBonus!$I$2:$I$14,0,0)</f>
        <v>6</v>
      </c>
      <c r="BG169" s="51">
        <f>_xlfn.XLOOKUP($BD$160,ValoresBonus!$E$2:$E$14,ValoresBonus!$I$2:$I$14,0,0)</f>
        <v>6</v>
      </c>
      <c r="BI169" s="203"/>
      <c r="BJ169" s="50" t="s">
        <v>38</v>
      </c>
      <c r="BK169" s="51">
        <f>_xlfn.XLOOKUP($BD$160,ValoresBonus!$E$2:$E$14,ValoresBonus!$I$2:$I$14,0,0)</f>
        <v>6</v>
      </c>
      <c r="BM169" s="151" t="s">
        <v>369</v>
      </c>
      <c r="BN169" s="151"/>
      <c r="BO169" s="152"/>
      <c r="BP169" s="2" t="s">
        <v>313</v>
      </c>
    </row>
    <row r="170" spans="55:69" ht="19.5" customHeight="1" x14ac:dyDescent="0.35">
      <c r="BC170" s="203"/>
      <c r="BD170" s="50" t="s">
        <v>37</v>
      </c>
      <c r="BE170" s="53">
        <f>$BD$155</f>
        <v>0</v>
      </c>
      <c r="BG170" s="53">
        <f>$BG$155</f>
        <v>1</v>
      </c>
      <c r="BI170" s="203"/>
      <c r="BJ170" s="50" t="s">
        <v>37</v>
      </c>
      <c r="BK170" s="53">
        <f>$BJ$155</f>
        <v>0</v>
      </c>
      <c r="BM170" s="206" t="s">
        <v>368</v>
      </c>
      <c r="BN170" s="207"/>
      <c r="BO170" s="153">
        <f>SUM(BO162:BO169)</f>
        <v>0</v>
      </c>
    </row>
    <row r="171" spans="55:69" ht="19.5" customHeight="1" x14ac:dyDescent="0.35">
      <c r="BC171" s="203"/>
      <c r="BD171" s="52" t="s">
        <v>18</v>
      </c>
      <c r="BE171" s="53" t="str">
        <f>IF($BE$170&lt;$BE$169,"No","Si")</f>
        <v>No</v>
      </c>
      <c r="BG171" s="53" t="str">
        <f>IF($BG$170&lt;$BG$169,"No","Si")</f>
        <v>No</v>
      </c>
      <c r="BI171" s="203"/>
      <c r="BJ171" s="52" t="s">
        <v>18</v>
      </c>
      <c r="BK171" s="53" t="str">
        <f>IF($BK$170&lt;$BK$169,"No","Si")</f>
        <v>No</v>
      </c>
    </row>
    <row r="172" spans="55:69" ht="19.5" customHeight="1" x14ac:dyDescent="0.35">
      <c r="BC172" s="203"/>
      <c r="BD172" s="52" t="s">
        <v>36</v>
      </c>
      <c r="BE172" s="53">
        <f>IF($BE$171="No",$BE$169-$BE$170,"")</f>
        <v>6</v>
      </c>
      <c r="BG172" s="53">
        <f>IF($BG$171="No",$BG$169-$BG$170,"")</f>
        <v>5</v>
      </c>
      <c r="BI172" s="203"/>
      <c r="BJ172" s="52" t="s">
        <v>36</v>
      </c>
      <c r="BK172" s="53">
        <f>IF($BK$171="No",$BK$169-$BK$170,"")</f>
        <v>6</v>
      </c>
    </row>
    <row r="173" spans="55:69" ht="19.5" customHeight="1" x14ac:dyDescent="0.35">
      <c r="BC173" s="16" t="s">
        <v>35</v>
      </c>
      <c r="BD173" s="4">
        <v>500</v>
      </c>
      <c r="BE173" s="9">
        <f>IF(AND($BE$166="Si",$BE$171="Si"),$BD$173,0)</f>
        <v>0</v>
      </c>
      <c r="BG173" s="9">
        <f>IF(AND($BG$166="Si",$BG$171="Si"),$BD$173,0)</f>
        <v>0</v>
      </c>
      <c r="BI173" s="16" t="s">
        <v>35</v>
      </c>
      <c r="BJ173" s="4">
        <v>500</v>
      </c>
      <c r="BK173" s="9">
        <f>IF(AND($BK$166="Si",$BK$171="Si"),$BJ$173,0)</f>
        <v>0</v>
      </c>
    </row>
    <row r="174" spans="55:69" ht="19.5" customHeight="1" x14ac:dyDescent="0.35">
      <c r="BK174" s="8"/>
    </row>
    <row r="175" spans="55:69" ht="19.5" customHeight="1" x14ac:dyDescent="0.35">
      <c r="BC175" s="47" t="s">
        <v>32</v>
      </c>
      <c r="BD175" s="10"/>
      <c r="BE175" s="10"/>
      <c r="BG175" s="10"/>
      <c r="BI175" s="47" t="s">
        <v>32</v>
      </c>
      <c r="BJ175" s="10"/>
      <c r="BK175" s="10"/>
    </row>
    <row r="176" spans="55:69" ht="19.5" customHeight="1" x14ac:dyDescent="0.35">
      <c r="BC176" s="204" t="s">
        <v>74</v>
      </c>
      <c r="BD176" s="7" t="s">
        <v>72</v>
      </c>
      <c r="BE176" s="18">
        <f>IFERROR(VLOOKUP($BD$154,ValoresBonus!$E$18:$H$23,2,0),0)</f>
        <v>2</v>
      </c>
      <c r="BF176" s="45"/>
      <c r="BG176" s="18">
        <f>IFERROR(VLOOKUP($BD$154,ValoresBonus!$E$18:$H$23,2,0),0)</f>
        <v>2</v>
      </c>
      <c r="BI176" s="204" t="s">
        <v>74</v>
      </c>
      <c r="BJ176" s="7" t="s">
        <v>72</v>
      </c>
      <c r="BK176" s="18">
        <f>IFERROR(VLOOKUP($BD$154,ValoresBonus!$E$18:$H$23,2,0),0)</f>
        <v>2</v>
      </c>
    </row>
    <row r="177" spans="55:63" ht="19.5" customHeight="1" x14ac:dyDescent="0.35">
      <c r="BC177" s="204"/>
      <c r="BD177" s="7" t="s">
        <v>73</v>
      </c>
      <c r="BE177" s="18">
        <f>IFERROR(VLOOKUP($BD$154,ValoresBonus!$E$18:$H$23,3,0),0)</f>
        <v>1</v>
      </c>
      <c r="BF177" s="45"/>
      <c r="BG177" s="18">
        <f>IFERROR(VLOOKUP($BD$154,ValoresBonus!$E$18:$H$23,3,0),0)</f>
        <v>1</v>
      </c>
      <c r="BI177" s="204"/>
      <c r="BJ177" s="7" t="s">
        <v>73</v>
      </c>
      <c r="BK177" s="18">
        <f>IFERROR(VLOOKUP($BD$154,ValoresBonus!$E$18:$H$23,3,0),0)</f>
        <v>1</v>
      </c>
    </row>
    <row r="178" spans="55:63" ht="19.5" customHeight="1" x14ac:dyDescent="0.35">
      <c r="BC178" s="7"/>
      <c r="BD178" s="7" t="s">
        <v>75</v>
      </c>
      <c r="BE178" s="9">
        <f>IFERROR(VLOOKUP($BD$154,ValoresBonus!$E$18:$H$23,4,0),0)</f>
        <v>650</v>
      </c>
      <c r="BG178" s="9">
        <f>IFERROR(VLOOKUP($BD$154,ValoresBonus!$E$18:$H$23,4,0),0)</f>
        <v>650</v>
      </c>
      <c r="BI178" s="7"/>
      <c r="BJ178" s="7" t="s">
        <v>75</v>
      </c>
      <c r="BK178" s="9">
        <f>IFERROR(VLOOKUP($BD$154,ValoresBonus!$E$18:$H$23,4,0),0)</f>
        <v>650</v>
      </c>
    </row>
    <row r="179" spans="55:63" ht="19.5" customHeight="1" x14ac:dyDescent="0.35">
      <c r="BC179" s="54" t="s">
        <v>27</v>
      </c>
      <c r="BD179" s="54" t="s">
        <v>72</v>
      </c>
      <c r="BE179" s="55">
        <f>$BD$155</f>
        <v>0</v>
      </c>
      <c r="BG179" s="53">
        <f>$BG$155</f>
        <v>1</v>
      </c>
      <c r="BI179" s="54" t="s">
        <v>27</v>
      </c>
      <c r="BJ179" s="54" t="s">
        <v>72</v>
      </c>
      <c r="BK179" s="55">
        <f>$BJ$155</f>
        <v>0</v>
      </c>
    </row>
    <row r="180" spans="55:63" ht="19.5" customHeight="1" x14ac:dyDescent="0.35">
      <c r="BC180" s="54"/>
      <c r="BD180" s="54" t="s">
        <v>73</v>
      </c>
      <c r="BE180" s="55">
        <f>$BD$156</f>
        <v>0</v>
      </c>
      <c r="BG180" s="53">
        <f>$BG$156</f>
        <v>1</v>
      </c>
      <c r="BI180" s="54"/>
      <c r="BJ180" s="54" t="s">
        <v>73</v>
      </c>
      <c r="BK180" s="55">
        <f>$BJ$156</f>
        <v>0</v>
      </c>
    </row>
    <row r="181" spans="55:63" ht="19.5" customHeight="1" x14ac:dyDescent="0.35">
      <c r="BC181" s="7" t="s">
        <v>76</v>
      </c>
      <c r="BD181" s="7" t="s">
        <v>72</v>
      </c>
      <c r="BE181" s="46" t="str">
        <f>IF($BE$179&gt;=$BE$176,"Si","No")</f>
        <v>No</v>
      </c>
      <c r="BG181" s="46" t="str">
        <f>IF($BG$179&gt;=$BG$176,"Si","No")</f>
        <v>No</v>
      </c>
      <c r="BI181" s="7" t="s">
        <v>76</v>
      </c>
      <c r="BJ181" s="7" t="s">
        <v>72</v>
      </c>
      <c r="BK181" s="46" t="str">
        <f>IF($BK$179&gt;=$BK$176,"Si","No")</f>
        <v>No</v>
      </c>
    </row>
    <row r="182" spans="55:63" ht="19.5" customHeight="1" x14ac:dyDescent="0.35">
      <c r="BC182" s="7"/>
      <c r="BD182" s="7" t="s">
        <v>73</v>
      </c>
      <c r="BE182" s="46" t="str">
        <f>IF($BE$180&gt;=$BE$177,"Si","No")</f>
        <v>No</v>
      </c>
      <c r="BG182" s="46" t="str">
        <f>IF($BG$180&gt;=$BG$177,"Si","No")</f>
        <v>Si</v>
      </c>
      <c r="BI182" s="7"/>
      <c r="BJ182" s="7" t="s">
        <v>73</v>
      </c>
      <c r="BK182" s="46" t="str">
        <f>IF($BK$180&gt;=$BK$177,"Si","No")</f>
        <v>No</v>
      </c>
    </row>
    <row r="183" spans="55:63" ht="19.5" customHeight="1" x14ac:dyDescent="0.35">
      <c r="BC183" s="7"/>
      <c r="BD183" s="7" t="s">
        <v>11</v>
      </c>
      <c r="BE183" s="9">
        <f>IF(AND($BE$181="Si",$BE$178),IF($BE$182="Si",$BE$178,0),0)</f>
        <v>0</v>
      </c>
      <c r="BG183" s="9">
        <f>IF(AND($BG$181="Si",$BG$178),IF($BG$182="Si",$BG$178,0),0)</f>
        <v>0</v>
      </c>
      <c r="BI183" s="7"/>
      <c r="BJ183" s="7" t="s">
        <v>11</v>
      </c>
      <c r="BK183" s="9">
        <f>IF(AND($BK$181="Si",$BK$178),IF($BK$182="Si",$BK$178,0),0)</f>
        <v>0</v>
      </c>
    </row>
    <row r="184" spans="55:63" ht="19.5" customHeight="1" x14ac:dyDescent="0.35">
      <c r="BK184" s="8"/>
    </row>
    <row r="185" spans="55:63" ht="19.5" customHeight="1" x14ac:dyDescent="0.35">
      <c r="BK185" s="8"/>
    </row>
    <row r="186" spans="55:63" ht="19.5" customHeight="1" x14ac:dyDescent="0.35">
      <c r="BC186" s="6" t="s">
        <v>29</v>
      </c>
      <c r="BD186" s="6"/>
      <c r="BE186" s="13"/>
      <c r="BG186" s="13"/>
      <c r="BI186" s="6" t="s">
        <v>29</v>
      </c>
      <c r="BJ186" s="6"/>
      <c r="BK186" s="13"/>
    </row>
    <row r="187" spans="55:63" ht="19.5" customHeight="1" x14ac:dyDescent="0.35">
      <c r="BC187" s="5" t="s">
        <v>16</v>
      </c>
      <c r="BD187" s="5"/>
      <c r="BE187" s="9">
        <v>250</v>
      </c>
      <c r="BG187" s="9">
        <v>250</v>
      </c>
      <c r="BI187" s="5" t="s">
        <v>16</v>
      </c>
      <c r="BJ187" s="5"/>
      <c r="BK187" s="9">
        <v>250</v>
      </c>
    </row>
    <row r="188" spans="55:63" ht="19.5" customHeight="1" x14ac:dyDescent="0.35">
      <c r="BC188" s="5" t="s">
        <v>20</v>
      </c>
      <c r="BD188" s="5"/>
      <c r="BE188" s="10">
        <v>5</v>
      </c>
      <c r="BG188" s="10">
        <v>5</v>
      </c>
      <c r="BI188" s="5" t="s">
        <v>20</v>
      </c>
      <c r="BJ188" s="5"/>
      <c r="BK188" s="10">
        <v>5</v>
      </c>
    </row>
    <row r="189" spans="55:63" ht="19.5" customHeight="1" x14ac:dyDescent="0.35">
      <c r="BC189" s="5" t="s">
        <v>28</v>
      </c>
      <c r="BD189" s="5"/>
      <c r="BE189" s="48">
        <v>0.5</v>
      </c>
      <c r="BG189" s="48">
        <v>0.5</v>
      </c>
      <c r="BI189" s="5" t="s">
        <v>28</v>
      </c>
      <c r="BJ189" s="5"/>
      <c r="BK189" s="48">
        <v>0.5</v>
      </c>
    </row>
    <row r="190" spans="55:63" ht="19.5" customHeight="1" x14ac:dyDescent="0.35">
      <c r="BC190" s="56" t="s">
        <v>27</v>
      </c>
      <c r="BD190" s="56"/>
      <c r="BE190" s="55">
        <f>$BD$155</f>
        <v>0</v>
      </c>
      <c r="BG190" s="53">
        <f>$BG$155</f>
        <v>1</v>
      </c>
      <c r="BI190" s="56" t="s">
        <v>27</v>
      </c>
      <c r="BJ190" s="56"/>
      <c r="BK190" s="55">
        <f>$BJ$155</f>
        <v>0</v>
      </c>
    </row>
    <row r="191" spans="55:63" ht="19.5" customHeight="1" x14ac:dyDescent="0.35">
      <c r="BC191" s="56" t="s">
        <v>26</v>
      </c>
      <c r="BD191" s="56"/>
      <c r="BE191" s="55" t="str">
        <f>IF($BE$190&gt;=$BE$188,"Si","No")</f>
        <v>No</v>
      </c>
      <c r="BG191" s="55" t="str">
        <f>IF($BG$190&gt;=$BG$188,"Si","No")</f>
        <v>No</v>
      </c>
      <c r="BI191" s="56" t="s">
        <v>26</v>
      </c>
      <c r="BJ191" s="56"/>
      <c r="BK191" s="55" t="str">
        <f>IF($BK$190&gt;=$BK$188,"Si","No")</f>
        <v>No</v>
      </c>
    </row>
    <row r="192" spans="55:63" ht="19.5" customHeight="1" x14ac:dyDescent="0.35">
      <c r="BC192" s="56" t="s">
        <v>25</v>
      </c>
      <c r="BD192" s="56"/>
      <c r="BE192" s="57">
        <f>IF($BE$190&gt;=$BE$188,$BD$156/$BD$155,0)</f>
        <v>0</v>
      </c>
      <c r="BG192" s="57">
        <f>IF($BG$190&gt;=$BG$188,$BG$156/$BG$155,0)</f>
        <v>0</v>
      </c>
      <c r="BI192" s="56" t="s">
        <v>25</v>
      </c>
      <c r="BJ192" s="56"/>
      <c r="BK192" s="57">
        <f>IF($BK$190&gt;=$BK$188,$BJ$156/$BJ$155,0)</f>
        <v>0</v>
      </c>
    </row>
    <row r="193" spans="55:63" ht="19.5" customHeight="1" x14ac:dyDescent="0.35">
      <c r="BC193" s="56" t="s">
        <v>24</v>
      </c>
      <c r="BD193" s="56"/>
      <c r="BE193" s="55" t="str">
        <f>IF($BE$192&gt;=$BE$189,"Si","No")</f>
        <v>No</v>
      </c>
      <c r="BG193" s="55" t="str">
        <f>IF($BG$192&gt;=$BG$189,"Si","No")</f>
        <v>No</v>
      </c>
      <c r="BI193" s="56" t="s">
        <v>24</v>
      </c>
      <c r="BJ193" s="56"/>
      <c r="BK193" s="55" t="str">
        <f>IF($BK$192&gt;=$BK$189,"Si","No")</f>
        <v>No</v>
      </c>
    </row>
    <row r="194" spans="55:63" ht="19.5" customHeight="1" x14ac:dyDescent="0.35">
      <c r="BC194" s="56" t="s">
        <v>23</v>
      </c>
      <c r="BD194" s="56"/>
      <c r="BE194" s="58">
        <f>IF($BE$193="Si",$BE$187,0)</f>
        <v>0</v>
      </c>
      <c r="BG194" s="58">
        <f>IF($BG$193="Si",$BG$187,0)</f>
        <v>0</v>
      </c>
      <c r="BI194" s="56" t="s">
        <v>23</v>
      </c>
      <c r="BJ194" s="56"/>
      <c r="BK194" s="58">
        <f>IF($BK$193="Si",$BK$187,0)</f>
        <v>0</v>
      </c>
    </row>
    <row r="195" spans="55:63" ht="19.5" customHeight="1" x14ac:dyDescent="0.35">
      <c r="BC195" s="3"/>
      <c r="BI195" s="3"/>
      <c r="BK195" s="8"/>
    </row>
    <row r="196" spans="55:63" ht="19.5" customHeight="1" x14ac:dyDescent="0.35">
      <c r="BC196" s="6" t="s">
        <v>22</v>
      </c>
      <c r="BD196" s="6"/>
      <c r="BE196" s="13"/>
      <c r="BG196" s="13"/>
      <c r="BI196" s="6" t="s">
        <v>22</v>
      </c>
      <c r="BJ196" s="6"/>
      <c r="BK196" s="13"/>
    </row>
    <row r="197" spans="55:63" ht="19.5" customHeight="1" x14ac:dyDescent="0.35">
      <c r="BC197" s="5" t="s">
        <v>21</v>
      </c>
      <c r="BD197" s="5"/>
      <c r="BE197" s="10" t="str">
        <f>IF($BD$153="Team coach","Si","No")</f>
        <v>No</v>
      </c>
      <c r="BG197" s="10" t="str">
        <f>IF($BD$153="Team coach","Si","No")</f>
        <v>No</v>
      </c>
      <c r="BI197" s="5" t="s">
        <v>21</v>
      </c>
      <c r="BJ197" s="5"/>
      <c r="BK197" s="10" t="str">
        <f>IF($BD$153="Team coach","Si","No")</f>
        <v>No</v>
      </c>
    </row>
    <row r="198" spans="55:63" ht="19.5" customHeight="1" x14ac:dyDescent="0.35">
      <c r="BC198" s="5" t="s">
        <v>20</v>
      </c>
      <c r="BD198" s="5"/>
      <c r="BE198" s="10">
        <v>4</v>
      </c>
      <c r="BG198" s="10">
        <v>4</v>
      </c>
      <c r="BI198" s="5" t="s">
        <v>20</v>
      </c>
      <c r="BJ198" s="5"/>
      <c r="BK198" s="10">
        <v>4</v>
      </c>
    </row>
    <row r="199" spans="55:63" ht="19.5" customHeight="1" x14ac:dyDescent="0.35">
      <c r="BC199" s="56" t="s">
        <v>19</v>
      </c>
      <c r="BD199" s="56"/>
      <c r="BE199" s="55">
        <f>$BD$155</f>
        <v>0</v>
      </c>
      <c r="BG199" s="53">
        <f>$BG$155</f>
        <v>1</v>
      </c>
      <c r="BI199" s="56" t="s">
        <v>19</v>
      </c>
      <c r="BJ199" s="56"/>
      <c r="BK199" s="55">
        <f>$BD$155</f>
        <v>0</v>
      </c>
    </row>
    <row r="200" spans="55:63" ht="19.5" customHeight="1" x14ac:dyDescent="0.35">
      <c r="BC200" s="56" t="s">
        <v>18</v>
      </c>
      <c r="BD200" s="56"/>
      <c r="BE200" s="55" t="str">
        <f>IF($BE$197="Si",IF($BE$199&gt;=$BE$198,"Si","No"),"No")</f>
        <v>No</v>
      </c>
      <c r="BG200" s="55" t="str">
        <f>IF($BG$197="Si",IF($BG$199&gt;=$BG$198,"Si","No"),"No")</f>
        <v>No</v>
      </c>
      <c r="BI200" s="56" t="s">
        <v>18</v>
      </c>
      <c r="BJ200" s="56"/>
      <c r="BK200" s="55" t="str">
        <f>IF($BE$197="Si",IF($BE$199&gt;=$BE$198,"Si","No"),"No")</f>
        <v>No</v>
      </c>
    </row>
    <row r="201" spans="55:63" ht="19.5" customHeight="1" x14ac:dyDescent="0.35">
      <c r="BK201" s="8"/>
    </row>
    <row r="202" spans="55:63" ht="19.5" customHeight="1" x14ac:dyDescent="0.35">
      <c r="BC202" s="6" t="s">
        <v>17</v>
      </c>
      <c r="BD202" s="6"/>
      <c r="BE202" s="10"/>
      <c r="BG202" s="10"/>
      <c r="BI202" s="6" t="s">
        <v>17</v>
      </c>
      <c r="BJ202" s="6"/>
      <c r="BK202" s="10"/>
    </row>
    <row r="203" spans="55:63" ht="19.5" customHeight="1" x14ac:dyDescent="0.35">
      <c r="BC203" s="5" t="s">
        <v>16</v>
      </c>
      <c r="BD203" s="5"/>
      <c r="BE203" s="9">
        <v>300</v>
      </c>
      <c r="BG203" s="9">
        <v>300</v>
      </c>
      <c r="BI203" s="5" t="s">
        <v>16</v>
      </c>
      <c r="BJ203" s="5"/>
      <c r="BK203" s="9">
        <v>300</v>
      </c>
    </row>
    <row r="204" spans="55:63" ht="19.5" customHeight="1" x14ac:dyDescent="0.35">
      <c r="BC204" s="5" t="s">
        <v>15</v>
      </c>
      <c r="BD204" s="5"/>
      <c r="BE204" s="10">
        <v>10</v>
      </c>
      <c r="BG204" s="10">
        <v>10</v>
      </c>
      <c r="BI204" s="5" t="s">
        <v>15</v>
      </c>
      <c r="BJ204" s="5"/>
      <c r="BK204" s="10">
        <v>10</v>
      </c>
    </row>
    <row r="205" spans="55:63" ht="19.5" customHeight="1" x14ac:dyDescent="0.35">
      <c r="BC205" s="5" t="s">
        <v>14</v>
      </c>
      <c r="BD205" s="5"/>
      <c r="BE205" s="49">
        <f>$BD$158</f>
        <v>0</v>
      </c>
      <c r="BG205" s="49">
        <f>$BD$158</f>
        <v>0</v>
      </c>
      <c r="BI205" s="5" t="s">
        <v>14</v>
      </c>
      <c r="BJ205" s="5"/>
      <c r="BK205" s="49">
        <f>$BD$158</f>
        <v>0</v>
      </c>
    </row>
    <row r="206" spans="55:63" ht="19.5" customHeight="1" x14ac:dyDescent="0.35">
      <c r="BC206" s="5" t="s">
        <v>13</v>
      </c>
      <c r="BD206" s="5"/>
      <c r="BE206" s="49">
        <f>$BD$155</f>
        <v>0</v>
      </c>
      <c r="BG206" s="49">
        <f>$BG$155</f>
        <v>1</v>
      </c>
      <c r="BI206" s="5" t="s">
        <v>13</v>
      </c>
      <c r="BJ206" s="5"/>
      <c r="BK206" s="49">
        <f>$BJ$155</f>
        <v>0</v>
      </c>
    </row>
    <row r="207" spans="55:63" ht="19.5" customHeight="1" x14ac:dyDescent="0.35">
      <c r="BC207" s="5" t="s">
        <v>12</v>
      </c>
      <c r="BD207" s="5"/>
      <c r="BE207" s="10" t="str">
        <f>IF(BE205&gt;=10,"No",IF($BE$205&gt;$BE$204,"No",IF(($BE$205+$BE$206)&gt;=$BE$204,"Si","No")))</f>
        <v>No</v>
      </c>
      <c r="BG207" s="10" t="str">
        <f>IF($BG$205&gt;$BG$204,"No",IF(($BG$205+$BG$206)&gt;=$BG$204,"Si","No"))</f>
        <v>No</v>
      </c>
      <c r="BI207" s="5" t="s">
        <v>12</v>
      </c>
      <c r="BJ207" s="5"/>
      <c r="BK207" s="10" t="str">
        <f>IF(BK205&gt;=10,"No",IF($BK$205&gt;$BK$204,"No",IF(($BK$205+$BK$206)&gt;=$BK$204,"Si","No")))</f>
        <v>No</v>
      </c>
    </row>
    <row r="208" spans="55:63" ht="19.5" customHeight="1" x14ac:dyDescent="0.35">
      <c r="BC208" s="5" t="s">
        <v>11</v>
      </c>
      <c r="BD208" s="5"/>
      <c r="BE208" s="9">
        <f>IF($BE$207="Si",$BE$203,0)</f>
        <v>0</v>
      </c>
      <c r="BG208" s="9">
        <f>IF($BG$207="Si",$BG$203,0)</f>
        <v>0</v>
      </c>
      <c r="BI208" s="5" t="s">
        <v>11</v>
      </c>
      <c r="BJ208" s="5"/>
      <c r="BK208" s="9">
        <f>IF($BK$207="Si",$BK$203,0)</f>
        <v>0</v>
      </c>
    </row>
    <row r="209" spans="55:56" ht="19.5" customHeight="1" x14ac:dyDescent="0.35">
      <c r="BC209" s="3"/>
    </row>
    <row r="210" spans="55:56" ht="19.5" customHeight="1" x14ac:dyDescent="0.35">
      <c r="BD210" s="42"/>
    </row>
    <row r="211" spans="55:56" ht="19.5" customHeight="1" x14ac:dyDescent="0.35">
      <c r="BC211" s="42"/>
      <c r="BD211" s="42"/>
    </row>
    <row r="212" spans="55:56" ht="19.5" customHeight="1" x14ac:dyDescent="0.35">
      <c r="BC212" s="42"/>
      <c r="BD212" s="42"/>
    </row>
  </sheetData>
  <sheetProtection algorithmName="SHA-512" hashValue="LSNH406sQrCLQ6E4yhPm+1sD5ia27D537Xb3YhH5MalfHGRu35t1mGrCU+WOFD9geG+S8rugZjjJF2Ofzq1OFw==" saltValue="Jseyh3FTC/ZW1Un4efebcA==" spinCount="100000" sheet="1" objects="1" selectLockedCells="1"/>
  <mergeCells count="142">
    <mergeCell ref="BC168:BC172"/>
    <mergeCell ref="BI168:BI172"/>
    <mergeCell ref="BM170:BN170"/>
    <mergeCell ref="BC176:BC177"/>
    <mergeCell ref="BI176:BI177"/>
    <mergeCell ref="BI160:BK160"/>
    <mergeCell ref="BC162:BD162"/>
    <mergeCell ref="BI162:BJ162"/>
    <mergeCell ref="BP162:BQ162"/>
    <mergeCell ref="BC163:BC167"/>
    <mergeCell ref="BI163:BI167"/>
    <mergeCell ref="BP163:BQ163"/>
    <mergeCell ref="BP164:BQ164"/>
    <mergeCell ref="C82:I82"/>
    <mergeCell ref="N82:O82"/>
    <mergeCell ref="L84:N84"/>
    <mergeCell ref="C86:I86"/>
    <mergeCell ref="N86:O86"/>
    <mergeCell ref="L88:N88"/>
    <mergeCell ref="C72:F72"/>
    <mergeCell ref="C74:F74"/>
    <mergeCell ref="C76:F76"/>
    <mergeCell ref="C78:I78"/>
    <mergeCell ref="N78:O78"/>
    <mergeCell ref="C80:F80"/>
    <mergeCell ref="L80:N80"/>
    <mergeCell ref="C60:F60"/>
    <mergeCell ref="C62:F62"/>
    <mergeCell ref="C64:F64"/>
    <mergeCell ref="C66:F66"/>
    <mergeCell ref="C68:F68"/>
    <mergeCell ref="C70:F70"/>
    <mergeCell ref="C56:F56"/>
    <mergeCell ref="AB56:AB58"/>
    <mergeCell ref="AC56:AF58"/>
    <mergeCell ref="AG56:AH58"/>
    <mergeCell ref="AK56:AK58"/>
    <mergeCell ref="AQ56:AQ58"/>
    <mergeCell ref="C58:F58"/>
    <mergeCell ref="C52:F52"/>
    <mergeCell ref="AB52:AB54"/>
    <mergeCell ref="AC52:AF54"/>
    <mergeCell ref="AG52:AH54"/>
    <mergeCell ref="AK52:AK54"/>
    <mergeCell ref="AQ52:AQ54"/>
    <mergeCell ref="C54:F54"/>
    <mergeCell ref="AQ44:AQ46"/>
    <mergeCell ref="C46:F46"/>
    <mergeCell ref="C48:F48"/>
    <mergeCell ref="AB48:AB50"/>
    <mergeCell ref="AC48:AF50"/>
    <mergeCell ref="AG48:AH50"/>
    <mergeCell ref="AK48:AK50"/>
    <mergeCell ref="AQ48:AQ50"/>
    <mergeCell ref="C50:F50"/>
    <mergeCell ref="C42:J42"/>
    <mergeCell ref="C44:I44"/>
    <mergeCell ref="AB44:AB46"/>
    <mergeCell ref="AC44:AF46"/>
    <mergeCell ref="AG44:AH46"/>
    <mergeCell ref="AK44:AK46"/>
    <mergeCell ref="AG36:AH38"/>
    <mergeCell ref="AK36:AK38"/>
    <mergeCell ref="AQ36:AQ38"/>
    <mergeCell ref="C38:I38"/>
    <mergeCell ref="C40:J40"/>
    <mergeCell ref="AB40:AB42"/>
    <mergeCell ref="AC40:AF42"/>
    <mergeCell ref="AG40:AH42"/>
    <mergeCell ref="AK40:AK42"/>
    <mergeCell ref="AQ40:AQ42"/>
    <mergeCell ref="C34:F34"/>
    <mergeCell ref="G34:I34"/>
    <mergeCell ref="C36:F36"/>
    <mergeCell ref="G36:I36"/>
    <mergeCell ref="AB36:AB38"/>
    <mergeCell ref="AC36:AF38"/>
    <mergeCell ref="AQ28:AQ30"/>
    <mergeCell ref="C30:F30"/>
    <mergeCell ref="G30:I30"/>
    <mergeCell ref="C32:F32"/>
    <mergeCell ref="G32:I32"/>
    <mergeCell ref="AB32:AB34"/>
    <mergeCell ref="AC32:AF34"/>
    <mergeCell ref="AG32:AH34"/>
    <mergeCell ref="AK32:AK34"/>
    <mergeCell ref="AQ32:AQ34"/>
    <mergeCell ref="C28:F28"/>
    <mergeCell ref="G28:I28"/>
    <mergeCell ref="AB28:AB30"/>
    <mergeCell ref="AC28:AF30"/>
    <mergeCell ref="AG28:AH30"/>
    <mergeCell ref="AK28:AK30"/>
    <mergeCell ref="G22:I22"/>
    <mergeCell ref="C24:I24"/>
    <mergeCell ref="AB24:AC26"/>
    <mergeCell ref="AD24:AF26"/>
    <mergeCell ref="AG24:AH26"/>
    <mergeCell ref="AQ24:AQ26"/>
    <mergeCell ref="C26:F26"/>
    <mergeCell ref="G26:I26"/>
    <mergeCell ref="AQ16:AQ18"/>
    <mergeCell ref="C18:F18"/>
    <mergeCell ref="G18:I18"/>
    <mergeCell ref="C20:F20"/>
    <mergeCell ref="G20:I20"/>
    <mergeCell ref="AB20:AC22"/>
    <mergeCell ref="AD20:AF22"/>
    <mergeCell ref="AG20:AH22"/>
    <mergeCell ref="AQ20:AQ22"/>
    <mergeCell ref="C22:F22"/>
    <mergeCell ref="C14:F14"/>
    <mergeCell ref="G14:I14"/>
    <mergeCell ref="AK14:AK18"/>
    <mergeCell ref="C16:F16"/>
    <mergeCell ref="G16:I16"/>
    <mergeCell ref="AB16:AC18"/>
    <mergeCell ref="AD16:AF18"/>
    <mergeCell ref="AG16:AH18"/>
    <mergeCell ref="C10:I10"/>
    <mergeCell ref="AB10:AE11"/>
    <mergeCell ref="AF10:AH11"/>
    <mergeCell ref="C12:F12"/>
    <mergeCell ref="G12:I12"/>
    <mergeCell ref="AB12:AF13"/>
    <mergeCell ref="AG12:AH13"/>
    <mergeCell ref="AK5:AK7"/>
    <mergeCell ref="AQ5:AQ7"/>
    <mergeCell ref="AR5:AR7"/>
    <mergeCell ref="AB7:AF8"/>
    <mergeCell ref="AG7:AH8"/>
    <mergeCell ref="L8:N9"/>
    <mergeCell ref="P8:T9"/>
    <mergeCell ref="AB1:AI1"/>
    <mergeCell ref="C2:O3"/>
    <mergeCell ref="AB2:AI3"/>
    <mergeCell ref="C4:I4"/>
    <mergeCell ref="K4:R4"/>
    <mergeCell ref="AB4:AF5"/>
    <mergeCell ref="AG4:AI5"/>
    <mergeCell ref="C5:I5"/>
    <mergeCell ref="K5:R5"/>
  </mergeCells>
  <conditionalFormatting sqref="K5:R5">
    <cfRule type="expression" dxfId="90" priority="6">
      <formula>$C$5="FSR NUEVO"</formula>
    </cfRule>
  </conditionalFormatting>
  <conditionalFormatting sqref="L10 N10">
    <cfRule type="expression" dxfId="89" priority="5">
      <formula>$L$8="PRIMER TRAMO"</formula>
    </cfRule>
  </conditionalFormatting>
  <conditionalFormatting sqref="L12:L22 N12:N22 P12:P22 R12:R22 T12:T22">
    <cfRule type="cellIs" dxfId="88" priority="90" operator="greaterThan">
      <formula>0</formula>
    </cfRule>
  </conditionalFormatting>
  <conditionalFormatting sqref="L24 N24">
    <cfRule type="expression" dxfId="87" priority="4">
      <formula>$L$8="PRIMER TRAMO"</formula>
    </cfRule>
  </conditionalFormatting>
  <conditionalFormatting sqref="L26:L36 N26:N36 P26:P36 R26:R36 T26:T36">
    <cfRule type="cellIs" dxfId="86" priority="89" operator="greaterThan">
      <formula>0</formula>
    </cfRule>
  </conditionalFormatting>
  <conditionalFormatting sqref="L38 N38">
    <cfRule type="expression" dxfId="85" priority="3">
      <formula>$L$8="PRIMER TRAMO"</formula>
    </cfRule>
  </conditionalFormatting>
  <conditionalFormatting sqref="L40 N40 P40 R40 T40">
    <cfRule type="cellIs" dxfId="84" priority="88" operator="greaterThan">
      <formula>0</formula>
    </cfRule>
  </conditionalFormatting>
  <conditionalFormatting sqref="L42 N42 P42 R42 T42">
    <cfRule type="cellIs" dxfId="83" priority="87" operator="greaterThan">
      <formula>0</formula>
    </cfRule>
  </conditionalFormatting>
  <conditionalFormatting sqref="L44 N44">
    <cfRule type="expression" dxfId="82" priority="2">
      <formula>$L$8="PRIMER TRAMO"</formula>
    </cfRule>
  </conditionalFormatting>
  <conditionalFormatting sqref="L46">
    <cfRule type="cellIs" dxfId="81" priority="86" operator="greaterThan">
      <formula>0</formula>
    </cfRule>
  </conditionalFormatting>
  <conditionalFormatting sqref="L48">
    <cfRule type="cellIs" dxfId="80" priority="85" operator="greaterThan">
      <formula>0</formula>
    </cfRule>
  </conditionalFormatting>
  <conditionalFormatting sqref="L50">
    <cfRule type="cellIs" dxfId="79" priority="84" operator="greaterThan">
      <formula>0</formula>
    </cfRule>
  </conditionalFormatting>
  <conditionalFormatting sqref="L52">
    <cfRule type="cellIs" dxfId="78" priority="83" operator="greaterThan">
      <formula>0</formula>
    </cfRule>
  </conditionalFormatting>
  <conditionalFormatting sqref="L54">
    <cfRule type="cellIs" dxfId="77" priority="82" operator="greaterThan">
      <formula>0</formula>
    </cfRule>
  </conditionalFormatting>
  <conditionalFormatting sqref="L56">
    <cfRule type="cellIs" dxfId="76" priority="81" operator="greaterThan">
      <formula>0</formula>
    </cfRule>
  </conditionalFormatting>
  <conditionalFormatting sqref="L58">
    <cfRule type="cellIs" dxfId="75" priority="80" operator="greaterThan">
      <formula>0</formula>
    </cfRule>
  </conditionalFormatting>
  <conditionalFormatting sqref="L60">
    <cfRule type="cellIs" dxfId="74" priority="79" operator="greaterThan">
      <formula>0</formula>
    </cfRule>
  </conditionalFormatting>
  <conditionalFormatting sqref="L62">
    <cfRule type="cellIs" dxfId="73" priority="78" operator="greaterThan">
      <formula>0</formula>
    </cfRule>
  </conditionalFormatting>
  <conditionalFormatting sqref="L64">
    <cfRule type="cellIs" dxfId="72" priority="77" operator="greaterThan">
      <formula>0</formula>
    </cfRule>
  </conditionalFormatting>
  <conditionalFormatting sqref="L66">
    <cfRule type="cellIs" dxfId="71" priority="76" operator="greaterThan">
      <formula>0</formula>
    </cfRule>
  </conditionalFormatting>
  <conditionalFormatting sqref="L68">
    <cfRule type="cellIs" dxfId="70" priority="75" operator="greaterThan">
      <formula>0</formula>
    </cfRule>
  </conditionalFormatting>
  <conditionalFormatting sqref="L70">
    <cfRule type="cellIs" dxfId="69" priority="74" operator="greaterThan">
      <formula>0</formula>
    </cfRule>
  </conditionalFormatting>
  <conditionalFormatting sqref="L72">
    <cfRule type="cellIs" dxfId="68" priority="73" operator="greaterThan">
      <formula>0</formula>
    </cfRule>
  </conditionalFormatting>
  <conditionalFormatting sqref="L74">
    <cfRule type="cellIs" dxfId="67" priority="72" operator="greaterThan">
      <formula>0</formula>
    </cfRule>
  </conditionalFormatting>
  <conditionalFormatting sqref="L76">
    <cfRule type="cellIs" dxfId="66" priority="71" operator="greaterThan">
      <formula>0</formula>
    </cfRule>
  </conditionalFormatting>
  <conditionalFormatting sqref="N46">
    <cfRule type="cellIs" dxfId="65" priority="70" operator="greaterThan">
      <formula>0</formula>
    </cfRule>
  </conditionalFormatting>
  <conditionalFormatting sqref="N48">
    <cfRule type="cellIs" dxfId="64" priority="69" operator="greaterThan">
      <formula>0</formula>
    </cfRule>
  </conditionalFormatting>
  <conditionalFormatting sqref="N50">
    <cfRule type="cellIs" dxfId="63" priority="68" operator="greaterThan">
      <formula>0</formula>
    </cfRule>
  </conditionalFormatting>
  <conditionalFormatting sqref="N52">
    <cfRule type="cellIs" dxfId="62" priority="67" operator="greaterThan">
      <formula>0</formula>
    </cfRule>
  </conditionalFormatting>
  <conditionalFormatting sqref="N54">
    <cfRule type="cellIs" dxfId="61" priority="66" operator="greaterThan">
      <formula>0</formula>
    </cfRule>
  </conditionalFormatting>
  <conditionalFormatting sqref="N56">
    <cfRule type="cellIs" dxfId="60" priority="65" operator="greaterThan">
      <formula>0</formula>
    </cfRule>
  </conditionalFormatting>
  <conditionalFormatting sqref="N58">
    <cfRule type="cellIs" dxfId="59" priority="64" operator="greaterThan">
      <formula>0</formula>
    </cfRule>
  </conditionalFormatting>
  <conditionalFormatting sqref="N60">
    <cfRule type="cellIs" dxfId="58" priority="63" operator="greaterThan">
      <formula>0</formula>
    </cfRule>
  </conditionalFormatting>
  <conditionalFormatting sqref="N62">
    <cfRule type="cellIs" dxfId="57" priority="62" operator="greaterThan">
      <formula>0</formula>
    </cfRule>
  </conditionalFormatting>
  <conditionalFormatting sqref="N64">
    <cfRule type="cellIs" dxfId="56" priority="61" operator="greaterThan">
      <formula>0</formula>
    </cfRule>
  </conditionalFormatting>
  <conditionalFormatting sqref="N66">
    <cfRule type="cellIs" dxfId="55" priority="60" operator="greaterThan">
      <formula>0</formula>
    </cfRule>
  </conditionalFormatting>
  <conditionalFormatting sqref="N68">
    <cfRule type="cellIs" dxfId="54" priority="59" operator="greaterThan">
      <formula>0</formula>
    </cfRule>
  </conditionalFormatting>
  <conditionalFormatting sqref="N70">
    <cfRule type="cellIs" dxfId="53" priority="58" operator="greaterThan">
      <formula>0</formula>
    </cfRule>
  </conditionalFormatting>
  <conditionalFormatting sqref="N72">
    <cfRule type="cellIs" dxfId="52" priority="57" operator="greaterThan">
      <formula>0</formula>
    </cfRule>
  </conditionalFormatting>
  <conditionalFormatting sqref="N74">
    <cfRule type="cellIs" dxfId="51" priority="56" operator="greaterThan">
      <formula>0</formula>
    </cfRule>
  </conditionalFormatting>
  <conditionalFormatting sqref="N76">
    <cfRule type="cellIs" dxfId="50" priority="55" operator="greaterThan">
      <formula>0</formula>
    </cfRule>
  </conditionalFormatting>
  <conditionalFormatting sqref="P46">
    <cfRule type="cellIs" dxfId="49" priority="54" operator="greaterThan">
      <formula>0</formula>
    </cfRule>
  </conditionalFormatting>
  <conditionalFormatting sqref="P48">
    <cfRule type="cellIs" dxfId="48" priority="53" operator="greaterThan">
      <formula>0</formula>
    </cfRule>
  </conditionalFormatting>
  <conditionalFormatting sqref="P50">
    <cfRule type="cellIs" dxfId="47" priority="52" operator="greaterThan">
      <formula>0</formula>
    </cfRule>
  </conditionalFormatting>
  <conditionalFormatting sqref="P52">
    <cfRule type="cellIs" dxfId="46" priority="51" operator="greaterThan">
      <formula>0</formula>
    </cfRule>
  </conditionalFormatting>
  <conditionalFormatting sqref="P54">
    <cfRule type="cellIs" dxfId="45" priority="50" operator="greaterThan">
      <formula>0</formula>
    </cfRule>
  </conditionalFormatting>
  <conditionalFormatting sqref="P56">
    <cfRule type="cellIs" dxfId="44" priority="49" operator="greaterThan">
      <formula>0</formula>
    </cfRule>
  </conditionalFormatting>
  <conditionalFormatting sqref="P58">
    <cfRule type="cellIs" dxfId="43" priority="48" operator="greaterThan">
      <formula>0</formula>
    </cfRule>
  </conditionalFormatting>
  <conditionalFormatting sqref="P60">
    <cfRule type="cellIs" dxfId="42" priority="47" operator="greaterThan">
      <formula>0</formula>
    </cfRule>
  </conditionalFormatting>
  <conditionalFormatting sqref="P62">
    <cfRule type="cellIs" dxfId="41" priority="46" operator="greaterThan">
      <formula>0</formula>
    </cfRule>
  </conditionalFormatting>
  <conditionalFormatting sqref="P64">
    <cfRule type="cellIs" dxfId="40" priority="45" operator="greaterThan">
      <formula>0</formula>
    </cfRule>
  </conditionalFormatting>
  <conditionalFormatting sqref="P66">
    <cfRule type="cellIs" dxfId="39" priority="44" operator="greaterThan">
      <formula>0</formula>
    </cfRule>
  </conditionalFormatting>
  <conditionalFormatting sqref="P68">
    <cfRule type="cellIs" dxfId="38" priority="43" operator="greaterThan">
      <formula>0</formula>
    </cfRule>
  </conditionalFormatting>
  <conditionalFormatting sqref="P70">
    <cfRule type="cellIs" dxfId="37" priority="42" operator="greaterThan">
      <formula>0</formula>
    </cfRule>
  </conditionalFormatting>
  <conditionalFormatting sqref="P72">
    <cfRule type="cellIs" dxfId="36" priority="41" operator="greaterThan">
      <formula>0</formula>
    </cfRule>
  </conditionalFormatting>
  <conditionalFormatting sqref="P74">
    <cfRule type="cellIs" dxfId="35" priority="40" operator="greaterThan">
      <formula>0</formula>
    </cfRule>
  </conditionalFormatting>
  <conditionalFormatting sqref="P76">
    <cfRule type="cellIs" dxfId="34" priority="39" operator="greaterThan">
      <formula>0</formula>
    </cfRule>
  </conditionalFormatting>
  <conditionalFormatting sqref="R46">
    <cfRule type="cellIs" dxfId="33" priority="38" operator="greaterThan">
      <formula>0</formula>
    </cfRule>
  </conditionalFormatting>
  <conditionalFormatting sqref="R48">
    <cfRule type="cellIs" dxfId="32" priority="37" operator="greaterThan">
      <formula>0</formula>
    </cfRule>
  </conditionalFormatting>
  <conditionalFormatting sqref="R50">
    <cfRule type="cellIs" dxfId="31" priority="36" operator="greaterThan">
      <formula>0</formula>
    </cfRule>
  </conditionalFormatting>
  <conditionalFormatting sqref="R52">
    <cfRule type="cellIs" dxfId="30" priority="35" operator="greaterThan">
      <formula>0</formula>
    </cfRule>
  </conditionalFormatting>
  <conditionalFormatting sqref="R54">
    <cfRule type="cellIs" dxfId="29" priority="34" operator="greaterThan">
      <formula>0</formula>
    </cfRule>
  </conditionalFormatting>
  <conditionalFormatting sqref="R56">
    <cfRule type="cellIs" dxfId="28" priority="33" operator="greaterThan">
      <formula>0</formula>
    </cfRule>
  </conditionalFormatting>
  <conditionalFormatting sqref="R58">
    <cfRule type="cellIs" dxfId="27" priority="32" operator="greaterThan">
      <formula>0</formula>
    </cfRule>
  </conditionalFormatting>
  <conditionalFormatting sqref="R60">
    <cfRule type="cellIs" dxfId="26" priority="31" operator="greaterThan">
      <formula>0</formula>
    </cfRule>
  </conditionalFormatting>
  <conditionalFormatting sqref="R62">
    <cfRule type="cellIs" dxfId="25" priority="30" operator="greaterThan">
      <formula>0</formula>
    </cfRule>
  </conditionalFormatting>
  <conditionalFormatting sqref="R64">
    <cfRule type="cellIs" dxfId="24" priority="29" operator="greaterThan">
      <formula>0</formula>
    </cfRule>
  </conditionalFormatting>
  <conditionalFormatting sqref="R66">
    <cfRule type="cellIs" dxfId="23" priority="28" operator="greaterThan">
      <formula>0</formula>
    </cfRule>
  </conditionalFormatting>
  <conditionalFormatting sqref="R68">
    <cfRule type="cellIs" dxfId="22" priority="27" operator="greaterThan">
      <formula>0</formula>
    </cfRule>
  </conditionalFormatting>
  <conditionalFormatting sqref="R70">
    <cfRule type="cellIs" dxfId="21" priority="26" operator="greaterThan">
      <formula>0</formula>
    </cfRule>
  </conditionalFormatting>
  <conditionalFormatting sqref="R72">
    <cfRule type="cellIs" dxfId="20" priority="25" operator="greaterThan">
      <formula>0</formula>
    </cfRule>
  </conditionalFormatting>
  <conditionalFormatting sqref="R74">
    <cfRule type="cellIs" dxfId="19" priority="24" operator="greaterThan">
      <formula>0</formula>
    </cfRule>
  </conditionalFormatting>
  <conditionalFormatting sqref="R76">
    <cfRule type="cellIs" dxfId="18" priority="23" operator="greaterThan">
      <formula>0</formula>
    </cfRule>
  </conditionalFormatting>
  <conditionalFormatting sqref="T46">
    <cfRule type="cellIs" dxfId="17" priority="22" operator="greaterThan">
      <formula>0</formula>
    </cfRule>
  </conditionalFormatting>
  <conditionalFormatting sqref="T48">
    <cfRule type="cellIs" dxfId="16" priority="21" operator="greaterThan">
      <formula>0</formula>
    </cfRule>
  </conditionalFormatting>
  <conditionalFormatting sqref="T50">
    <cfRule type="cellIs" dxfId="15" priority="20" operator="greaterThan">
      <formula>0</formula>
    </cfRule>
  </conditionalFormatting>
  <conditionalFormatting sqref="T52">
    <cfRule type="cellIs" dxfId="14" priority="19" operator="greaterThan">
      <formula>0</formula>
    </cfRule>
  </conditionalFormatting>
  <conditionalFormatting sqref="T54">
    <cfRule type="cellIs" dxfId="13" priority="18" operator="greaterThan">
      <formula>0</formula>
    </cfRule>
  </conditionalFormatting>
  <conditionalFormatting sqref="T56">
    <cfRule type="cellIs" dxfId="12" priority="17" operator="greaterThan">
      <formula>0</formula>
    </cfRule>
  </conditionalFormatting>
  <conditionalFormatting sqref="T58">
    <cfRule type="cellIs" dxfId="11" priority="16" operator="greaterThan">
      <formula>0</formula>
    </cfRule>
  </conditionalFormatting>
  <conditionalFormatting sqref="T60">
    <cfRule type="cellIs" dxfId="10" priority="15" operator="greaterThan">
      <formula>0</formula>
    </cfRule>
  </conditionalFormatting>
  <conditionalFormatting sqref="T62">
    <cfRule type="cellIs" dxfId="9" priority="14" operator="greaterThan">
      <formula>0</formula>
    </cfRule>
  </conditionalFormatting>
  <conditionalFormatting sqref="T64">
    <cfRule type="cellIs" dxfId="8" priority="13" operator="greaterThan">
      <formula>0</formula>
    </cfRule>
  </conditionalFormatting>
  <conditionalFormatting sqref="T66">
    <cfRule type="cellIs" dxfId="7" priority="12" operator="greaterThan">
      <formula>0</formula>
    </cfRule>
  </conditionalFormatting>
  <conditionalFormatting sqref="T68">
    <cfRule type="cellIs" dxfId="6" priority="11" operator="greaterThan">
      <formula>0</formula>
    </cfRule>
  </conditionalFormatting>
  <conditionalFormatting sqref="T70">
    <cfRule type="cellIs" dxfId="5" priority="10" operator="greaterThan">
      <formula>0</formula>
    </cfRule>
  </conditionalFormatting>
  <conditionalFormatting sqref="T72">
    <cfRule type="cellIs" dxfId="4" priority="9" operator="greaterThan">
      <formula>0</formula>
    </cfRule>
  </conditionalFormatting>
  <conditionalFormatting sqref="T74">
    <cfRule type="cellIs" dxfId="3" priority="8" operator="greaterThan">
      <formula>0</formula>
    </cfRule>
  </conditionalFormatting>
  <conditionalFormatting sqref="T76">
    <cfRule type="cellIs" dxfId="2" priority="7" operator="greaterThan">
      <formula>0</formula>
    </cfRule>
  </conditionalFormatting>
  <conditionalFormatting sqref="V7">
    <cfRule type="cellIs" dxfId="1" priority="91" operator="equal">
      <formula>"SI"</formula>
    </cfRule>
  </conditionalFormatting>
  <conditionalFormatting sqref="V5">
    <cfRule type="expression" dxfId="0" priority="1">
      <formula>$BD$153="Field Sales Installer (NFS)"</formula>
    </cfRule>
  </conditionalFormatting>
  <dataValidations count="2">
    <dataValidation type="whole" allowBlank="1" showInputMessage="1" showErrorMessage="1" sqref="L88:N88" xr:uid="{5804C9D5-80E1-48B9-9D47-0A3E682A2625}">
      <formula1>0</formula1>
      <formula2>9999</formula2>
    </dataValidation>
    <dataValidation type="list" allowBlank="1" showInputMessage="1" showErrorMessage="1" sqref="V7" xr:uid="{9C701644-016B-4162-9069-D5B89F9B618F}">
      <formula1>$W$7:$W$8</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5DAA718-66E2-448D-86B4-7600877C60D5}">
          <x14:formula1>
            <xm:f>ValoresBonus!$P$3:$P$6</xm:f>
          </x14:formula1>
          <xm:sqref>V5</xm:sqref>
        </x14:dataValidation>
        <x14:dataValidation type="list" allowBlank="1" showInputMessage="1" showErrorMessage="1" xr:uid="{0D3E059B-5FB6-484F-94FA-108FD433B819}">
          <x14:formula1>
            <xm:f>ListaDespelgable!$C$15:$C$316</xm:f>
          </x14:formula1>
          <xm:sqref>C5:I5</xm:sqref>
        </x14:dataValidation>
        <x14:dataValidation type="list" showInputMessage="1" showErrorMessage="1" promptTitle="SOLO VENTAS APROBADAS" prompt=" " xr:uid="{4DF9655D-1EE8-4975-BCF7-14B300217160}">
          <x14:formula1>
            <xm:f>ValoresBonus!$B$3:$B$28</xm:f>
          </x14:formula1>
          <xm:sqref>L12 L14 L16 L18 L20 L22 P14 P12 P16 P18 P20 R20 R22 R14 R12 R16 R18 T18 T20 T22 T14 T12 T16 N14 N12 N16 N18 N20 N22 P22 L26 L28 L30 L32 L34 L36 P28 P26 P30 P32 P34 R34 R36 R28 R26 R30 R32 T32 T34 T36 T28 T26 T30 N28 N26 N30 N32 N34 N36 P36 N40 P40 L40 R40 T40 L42 R42 T42 N42 P42 L46 L48 L50 L52 L54 L56 L58 L60 L62 L64 L66 L68 L70 L72 L74 L76 N46 N48 N50 N52 N54 N56 N58 N60 N62 N64 N66 N68 N70 N72 N74 N76 P46 P48 P50 P52 P54 P56 P58 P60 P62 P64 P66 P68 P70 P72 P74 P76 R46 R48 R50 R52 R54 R56 R58 R60 R62 R64 R66 R68 R70 R72 R74 R76 T46 T48 T50 T52 T54 T56 T58 T60 T62 T64 T66 T68 T70 T72 T74 T76 L80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
</file>

<file path=customXml/item5.xml>��
</file>

<file path=customXml/item6.xml><?xml version="1.0" encoding="utf-8"?>
<ct:contentTypeSchema xmlns:ct="http://schemas.microsoft.com/office/2006/metadata/contentType" xmlns:ma="http://schemas.microsoft.com/office/2006/metadata/properties/metaAttributes" ct:_="" ma:_="" ma:contentTypeName="Documento" ma:contentTypeID="0x0101000A0A40AD69BF2C44B66A419A3BEEAA54" ma:contentTypeVersion="11" ma:contentTypeDescription="Crear nuevo documento." ma:contentTypeScope="" ma:versionID="9fe2c83cb6bf093f97ca7887c9a8b559">
  <xsd:schema xmlns:xsd="http://www.w3.org/2001/XMLSchema" xmlns:xs="http://www.w3.org/2001/XMLSchema" xmlns:p="http://schemas.microsoft.com/office/2006/metadata/properties" xmlns:ns2="edc0ade0-f843-4491-936a-5e2ad64df5b6" xmlns:ns3="03323d6b-3105-465b-88ac-fc8829e352cb" targetNamespace="http://schemas.microsoft.com/office/2006/metadata/properties" ma:root="true" ma:fieldsID="23f1511c6eded9bd88ef3c2aed8d0d8f" ns2:_="" ns3:_="">
    <xsd:import namespace="edc0ade0-f843-4491-936a-5e2ad64df5b6"/>
    <xsd:import namespace="03323d6b-3105-465b-88ac-fc8829e35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c0ade0-f843-4491-936a-5e2ad64df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ed900b5d-4fdc-4979-90bc-a86b2effe8c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323d6b-3105-465b-88ac-fc8829e35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8427a2-ccde-4334-a54b-34ba8e296194}" ma:internalName="TaxCatchAll" ma:showField="CatchAllData" ma:web="03323d6b-3105-465b-88ac-fc8829e35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p:properties xmlns:p="http://schemas.microsoft.com/office/2006/metadata/properties" xmlns:xsi="http://www.w3.org/2001/XMLSchema-instance" xmlns:pc="http://schemas.microsoft.com/office/infopath/2007/PartnerControls">
  <documentManagement>
    <TaxCatchAll xmlns="03323d6b-3105-465b-88ac-fc8829e352cb" xsi:nil="true"/>
    <lcf76f155ced4ddcb4097134ff3c332f xmlns="edc0ade0-f843-4491-936a-5e2ad64df5b6">
      <Terms xmlns="http://schemas.microsoft.com/office/infopath/2007/PartnerControls"/>
    </lcf76f155ced4ddcb4097134ff3c332f>
  </documentManagement>
</p:properties>
</file>

<file path=customXml/item8.xml>��
</file>

<file path=customXml/itemProps1.xml><?xml version="1.0" encoding="utf-8"?>
<ds:datastoreItem xmlns:ds="http://schemas.openxmlformats.org/officeDocument/2006/customXml" ds:itemID="{DD13B601-135D-456D-989F-8F14DD4D9009}">
  <ds:schemaRefs/>
</ds:datastoreItem>
</file>

<file path=customXml/itemProps2.xml><?xml version="1.0" encoding="utf-8"?>
<ds:datastoreItem xmlns:ds="http://schemas.openxmlformats.org/officeDocument/2006/customXml" ds:itemID="{6028CC62-6728-494F-A271-FD211E7B41A6}">
  <ds:schemaRefs>
    <ds:schemaRef ds:uri="http://schemas.microsoft.com/sharepoint/v3/contenttype/forms"/>
  </ds:schemaRefs>
</ds:datastoreItem>
</file>

<file path=customXml/itemProps3.xml><?xml version="1.0" encoding="utf-8"?>
<ds:datastoreItem xmlns:ds="http://schemas.openxmlformats.org/officeDocument/2006/customXml" ds:itemID="{02226228-C047-4A04-ADD7-94D5C59E24F3}">
  <ds:schemaRefs>
    <ds:schemaRef ds:uri="http://schemas.microsoft.com/DataMashup"/>
  </ds:schemaRefs>
</ds:datastoreItem>
</file>

<file path=customXml/itemProps4.xml><?xml version="1.0" encoding="utf-8"?>
<ds:datastoreItem xmlns:ds="http://schemas.openxmlformats.org/officeDocument/2006/customXml" ds:itemID="{9C41965C-A4A7-4F18-930C-C965B382FC76}">
  <ds:schemaRefs/>
</ds:datastoreItem>
</file>

<file path=customXml/itemProps5.xml><?xml version="1.0" encoding="utf-8"?>
<ds:datastoreItem xmlns:ds="http://schemas.openxmlformats.org/officeDocument/2006/customXml" ds:itemID="{A8706302-9652-4784-A2CA-898A080ADA82}">
  <ds:schemaRefs/>
</ds:datastoreItem>
</file>

<file path=customXml/itemProps6.xml><?xml version="1.0" encoding="utf-8"?>
<ds:datastoreItem xmlns:ds="http://schemas.openxmlformats.org/officeDocument/2006/customXml" ds:itemID="{6054FC3A-992D-4772-8EAC-A05D6165DE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c0ade0-f843-4491-936a-5e2ad64df5b6"/>
    <ds:schemaRef ds:uri="03323d6b-3105-465b-88ac-fc8829e352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7.xml><?xml version="1.0" encoding="utf-8"?>
<ds:datastoreItem xmlns:ds="http://schemas.openxmlformats.org/officeDocument/2006/customXml" ds:itemID="{0790D6E7-C6E1-4D6C-832D-3D5CBEB13E26}">
  <ds:schemaRefs>
    <ds:schemaRef ds:uri="http://schemas.microsoft.com/office/2006/metadata/properties"/>
    <ds:schemaRef ds:uri="http://schemas.microsoft.com/office/infopath/2007/PartnerControls"/>
    <ds:schemaRef ds:uri="5dff7dcb-456f-4a6a-9734-f88703d2e32c"/>
    <ds:schemaRef ds:uri="03323d6b-3105-465b-88ac-fc8829e352cb"/>
    <ds:schemaRef ds:uri="edc0ade0-f843-4491-936a-5e2ad64df5b6"/>
  </ds:schemaRefs>
</ds:datastoreItem>
</file>

<file path=customXml/itemProps8.xml><?xml version="1.0" encoding="utf-8"?>
<ds:datastoreItem xmlns:ds="http://schemas.openxmlformats.org/officeDocument/2006/customXml" ds:itemID="{C3247C8C-79C9-41BE-84FE-C51B5EBB62B3}">
  <ds:schemaRefs/>
</ds:datastoreItem>
</file>

<file path=docMetadata/LabelInfo.xml><?xml version="1.0" encoding="utf-8"?>
<clbl:labelList xmlns:clbl="http://schemas.microsoft.com/office/2020/mipLabelMetadata">
  <clbl:label id="{0dee2896-6c04-474e-8ab2-54541ad9637e}" enabled="1" method="Privileged" siteId="{33a2a1d0-2508-4bd4-93f4-debda0352af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Base_Calculadora</vt:lpstr>
      <vt:lpstr>ListaDespelgable</vt:lpstr>
      <vt:lpstr>Códigos</vt:lpstr>
      <vt:lpstr>ValoresBonus</vt:lpstr>
      <vt:lpstr>Inicio</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Natalia Del Mastro</dc:creator>
  <cp:lastModifiedBy>Natalia Del Mastro</cp:lastModifiedBy>
  <dcterms:created xsi:type="dcterms:W3CDTF">2015-06-05T18:17:20Z</dcterms:created>
  <dcterms:modified xsi:type="dcterms:W3CDTF">2025-12-01T12:59:36Z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d01c6c1-1a77-476e-84bc-123727b16ed0_Enabled">
    <vt:lpwstr>true</vt:lpwstr>
  </property>
  <property fmtid="{D5CDD505-2E9C-101B-9397-08002B2CF9AE}" pid="3" name="MSIP_Label_8d01c6c1-1a77-476e-84bc-123727b16ed0_SetDate">
    <vt:lpwstr>2024-09-26T09:49:09Z</vt:lpwstr>
  </property>
  <property fmtid="{D5CDD505-2E9C-101B-9397-08002B2CF9AE}" pid="4" name="MSIP_Label_8d01c6c1-1a77-476e-84bc-123727b16ed0_Method">
    <vt:lpwstr>Standard</vt:lpwstr>
  </property>
  <property fmtid="{D5CDD505-2E9C-101B-9397-08002B2CF9AE}" pid="5" name="MSIP_Label_8d01c6c1-1a77-476e-84bc-123727b16ed0_Name">
    <vt:lpwstr>defa4170-0d19-0005-0004-bc88714345d2</vt:lpwstr>
  </property>
  <property fmtid="{D5CDD505-2E9C-101B-9397-08002B2CF9AE}" pid="6" name="MSIP_Label_8d01c6c1-1a77-476e-84bc-123727b16ed0_SiteId">
    <vt:lpwstr>33a2a1d0-2508-4bd4-93f4-debda0352afc</vt:lpwstr>
  </property>
  <property fmtid="{D5CDD505-2E9C-101B-9397-08002B2CF9AE}" pid="7" name="MSIP_Label_8d01c6c1-1a77-476e-84bc-123727b16ed0_ActionId">
    <vt:lpwstr>95a0f012-dba0-4cf5-8ba4-bc99e100a067</vt:lpwstr>
  </property>
  <property fmtid="{D5CDD505-2E9C-101B-9397-08002B2CF9AE}" pid="8" name="MSIP_Label_8d01c6c1-1a77-476e-84bc-123727b16ed0_ContentBits">
    <vt:lpwstr>0</vt:lpwstr>
  </property>
  <property fmtid="{D5CDD505-2E9C-101B-9397-08002B2CF9AE}" pid="9" name="ContentTypeId">
    <vt:lpwstr>0x0101000A0A40AD69BF2C44B66A419A3BEEAA54</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